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722"/>
  <workbookPr showInkAnnotation="0" autoCompressPictures="0"/>
  <bookViews>
    <workbookView xWindow="740" yWindow="3120" windowWidth="28260" windowHeight="164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  <c r="H42" i="1"/>
  <c r="C48" i="1"/>
  <c r="H43" i="1"/>
  <c r="H41" i="1"/>
  <c r="H40" i="1"/>
  <c r="I35" i="1"/>
  <c r="I14" i="1"/>
  <c r="I15" i="1"/>
  <c r="H19" i="1"/>
  <c r="K35" i="1"/>
  <c r="N35" i="1"/>
  <c r="C50" i="1"/>
  <c r="H35" i="1"/>
  <c r="H14" i="1"/>
  <c r="H15" i="1"/>
  <c r="H17" i="1"/>
  <c r="J35" i="1"/>
  <c r="M35" i="1"/>
  <c r="B50" i="1"/>
  <c r="I34" i="1"/>
  <c r="K34" i="1"/>
  <c r="N34" i="1"/>
  <c r="C49" i="1"/>
  <c r="H34" i="1"/>
  <c r="J34" i="1"/>
  <c r="M34" i="1"/>
  <c r="B49" i="1"/>
  <c r="I26" i="1"/>
  <c r="K26" i="1"/>
  <c r="N26" i="1"/>
  <c r="C40" i="1"/>
  <c r="D40" i="1"/>
  <c r="I33" i="1"/>
  <c r="K33" i="1"/>
  <c r="N33" i="1"/>
  <c r="C41" i="1"/>
  <c r="D41" i="1"/>
  <c r="H26" i="1"/>
  <c r="J26" i="1"/>
  <c r="M26" i="1"/>
  <c r="B40" i="1"/>
  <c r="E40" i="1"/>
  <c r="H33" i="1"/>
  <c r="J33" i="1"/>
  <c r="M33" i="1"/>
  <c r="B41" i="1"/>
  <c r="E41" i="1"/>
  <c r="I32" i="1"/>
  <c r="K32" i="1"/>
  <c r="N32" i="1"/>
  <c r="C47" i="1"/>
  <c r="H32" i="1"/>
  <c r="J32" i="1"/>
  <c r="M32" i="1"/>
  <c r="B47" i="1"/>
  <c r="I28" i="1"/>
  <c r="K28" i="1"/>
  <c r="N28" i="1"/>
  <c r="C46" i="1"/>
  <c r="H28" i="1"/>
  <c r="J28" i="1"/>
  <c r="M28" i="1"/>
  <c r="B46" i="1"/>
  <c r="I27" i="1"/>
  <c r="K27" i="1"/>
  <c r="N27" i="1"/>
  <c r="C45" i="1"/>
  <c r="H27" i="1"/>
  <c r="J27" i="1"/>
  <c r="M27" i="1"/>
  <c r="B45" i="1"/>
  <c r="P35" i="1"/>
  <c r="O35" i="1"/>
  <c r="L35" i="1"/>
  <c r="P34" i="1"/>
  <c r="O34" i="1"/>
  <c r="L34" i="1"/>
  <c r="P33" i="1"/>
  <c r="O33" i="1"/>
  <c r="L33" i="1"/>
  <c r="P32" i="1"/>
  <c r="O32" i="1"/>
  <c r="L32" i="1"/>
  <c r="P28" i="1"/>
  <c r="O28" i="1"/>
  <c r="L28" i="1"/>
  <c r="P27" i="1"/>
  <c r="O27" i="1"/>
  <c r="L27" i="1"/>
  <c r="P26" i="1"/>
  <c r="O26" i="1"/>
  <c r="L26" i="1"/>
  <c r="H18" i="1"/>
</calcChain>
</file>

<file path=xl/sharedStrings.xml><?xml version="1.0" encoding="utf-8"?>
<sst xmlns="http://schemas.openxmlformats.org/spreadsheetml/2006/main" count="86" uniqueCount="65">
  <si>
    <t>BE44554</t>
  </si>
  <si>
    <t>18MCP-7-B3</t>
  </si>
  <si>
    <t>BE44557</t>
  </si>
  <si>
    <t>18MCP-8u-1</t>
  </si>
  <si>
    <t>BE44558</t>
  </si>
  <si>
    <t>18MCP-8-3</t>
  </si>
  <si>
    <t>BE44560</t>
  </si>
  <si>
    <t>18Blank</t>
  </si>
  <si>
    <t>BE44561</t>
  </si>
  <si>
    <t>18MoranCanC</t>
  </si>
  <si>
    <t>Sample name</t>
  </si>
  <si>
    <t>AMS ID</t>
  </si>
  <si>
    <t>Rm</t>
  </si>
  <si>
    <t>delRm</t>
  </si>
  <si>
    <t>16MCP-8U-1</t>
  </si>
  <si>
    <t>BE44133</t>
  </si>
  <si>
    <t>16MCP-6-T2</t>
  </si>
  <si>
    <t>BE44136</t>
  </si>
  <si>
    <t>16MCP-7-B2</t>
  </si>
  <si>
    <t>BE44137</t>
  </si>
  <si>
    <t>16Blank</t>
  </si>
  <si>
    <t>BE44139</t>
  </si>
  <si>
    <t>18MCP-8U-1</t>
  </si>
  <si>
    <t>18MoronCanC</t>
  </si>
  <si>
    <t>wt qtz (g)</t>
  </si>
  <si>
    <t>wt Be-9 (ug)</t>
  </si>
  <si>
    <t>1. Blanks</t>
  </si>
  <si>
    <t>Total atoms</t>
  </si>
  <si>
    <t>+/-</t>
  </si>
  <si>
    <t>Avg blank</t>
  </si>
  <si>
    <t>SD</t>
  </si>
  <si>
    <t>Mean err</t>
  </si>
  <si>
    <t>Use this</t>
  </si>
  <si>
    <t>Use this instead</t>
  </si>
  <si>
    <t>2. Samples batch 16</t>
  </si>
  <si>
    <t>Less blank</t>
  </si>
  <si>
    <t xml:space="preserve">Blank pct </t>
  </si>
  <si>
    <t>of tot ats</t>
  </si>
  <si>
    <t>N10</t>
  </si>
  <si>
    <t>atoms/g</t>
  </si>
  <si>
    <t>pct err</t>
  </si>
  <si>
    <t>AMS pct err</t>
  </si>
  <si>
    <t>Be-10 data reduction for 36/10 burial dating, June 2018, CAMS chem batches 16 and 18</t>
  </si>
  <si>
    <t>CHEM DATA ---------------------------------------</t>
  </si>
  <si>
    <t>AMS DATA -----------------------------------------------------------</t>
  </si>
  <si>
    <t>3. Samples batch 18</t>
  </si>
  <si>
    <t>MCP--6-T2</t>
  </si>
  <si>
    <t>MCP-7-B2</t>
  </si>
  <si>
    <t>MCP-7-B3</t>
  </si>
  <si>
    <t>MCP-8U-1</t>
  </si>
  <si>
    <t>MCP-8-3</t>
  </si>
  <si>
    <t>MoCan-C</t>
  </si>
  <si>
    <t> </t>
  </si>
  <si>
    <t>4. Summary</t>
  </si>
  <si>
    <t>Averaging MCP-8U-1</t>
  </si>
  <si>
    <t>N</t>
  </si>
  <si>
    <t>delN</t>
  </si>
  <si>
    <t>Wi</t>
  </si>
  <si>
    <t>WiXi</t>
  </si>
  <si>
    <t>Unrealistically small</t>
  </si>
  <si>
    <t>In order on Cl-36 spreadsheet for pasting into MATLAB code</t>
  </si>
  <si>
    <t>Questions on this spreadsheet: Greg Balco, balcs@bgc.org</t>
  </si>
  <si>
    <t>EWM</t>
  </si>
  <si>
    <t>SE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</si>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</sst>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E+00"/>
    <numFmt numFmtId="166" formatCode="0.000E+00;\_x0000_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8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quotePrefix="1" applyAlignment="1">
      <alignment horizontal="center"/>
    </xf>
    <xf numFmtId="1" fontId="0" fillId="0" borderId="0" xfId="0" applyNumberFormat="1" applyAlignment="1">
      <alignment horizontal="center"/>
    </xf>
    <xf numFmtId="11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quotePrefix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0" xfId="0" applyBorder="1" applyAlignment="1">
      <alignment horizontal="center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</cellXfs>
  <cellStyles count="8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U50"/>
  <sheetViews>
    <sheetView tabSelected="1" topLeftCell="A20" workbookViewId="0">
      <selection activeCell="B48" sqref="B48:C48"/>
    </sheetView>
  </sheetViews>
  <sheetFormatPr baseColWidth="10" defaultRowHeight="15" x14ac:dyDescent="0"/>
  <cols>
    <col min="1" max="1" width="18.5" customWidth="1"/>
    <col min="2" max="3" width="10.83203125" style="2"/>
    <col min="4" max="4" width="16.33203125" customWidth="1"/>
    <col min="5" max="6" width="10.83203125" style="2"/>
    <col min="7" max="7" width="13.33203125" style="2" customWidth="1"/>
    <col min="8" max="8" width="10.83203125" style="2"/>
    <col min="9" max="9" width="14" style="2" customWidth="1"/>
    <col min="10" max="17" width="10.83203125" style="2"/>
  </cols>
  <sheetData>
    <row r="3" spans="1:11">
      <c r="A3" s="11" t="s">
        <v>42</v>
      </c>
    </row>
    <row r="4" spans="1:11">
      <c r="A4" t="s">
        <v>61</v>
      </c>
    </row>
    <row r="6" spans="1:11">
      <c r="A6" t="s">
        <v>43</v>
      </c>
      <c r="D6" t="s">
        <v>44</v>
      </c>
    </row>
    <row r="8" spans="1:11">
      <c r="A8" t="s">
        <v>10</v>
      </c>
      <c r="B8" s="2" t="s">
        <v>24</v>
      </c>
      <c r="C8" s="2" t="s">
        <v>25</v>
      </c>
      <c r="D8" t="s">
        <v>10</v>
      </c>
      <c r="E8" s="2" t="s">
        <v>11</v>
      </c>
      <c r="F8" s="2" t="s">
        <v>12</v>
      </c>
      <c r="G8" s="2" t="s">
        <v>13</v>
      </c>
    </row>
    <row r="9" spans="1:11" ht="9" customHeight="1" thickBot="1">
      <c r="A9" s="7"/>
      <c r="B9" s="8"/>
      <c r="C9" s="8"/>
      <c r="D9" s="7"/>
      <c r="E9" s="8"/>
      <c r="F9" s="8"/>
      <c r="G9" s="8"/>
    </row>
    <row r="10" spans="1:11" ht="16" thickTop="1"/>
    <row r="11" spans="1:11">
      <c r="A11" s="11" t="s">
        <v>26</v>
      </c>
      <c r="H11" s="2" t="s">
        <v>27</v>
      </c>
      <c r="I11" s="4" t="s">
        <v>28</v>
      </c>
    </row>
    <row r="12" spans="1:11" ht="9" customHeight="1" thickBot="1">
      <c r="H12" s="8"/>
      <c r="I12" s="9"/>
    </row>
    <row r="13" spans="1:11" ht="16" thickTop="1"/>
    <row r="14" spans="1:11">
      <c r="A14" t="s">
        <v>20</v>
      </c>
      <c r="B14" s="2">
        <v>0</v>
      </c>
      <c r="C14" s="3">
        <v>261.51719999999995</v>
      </c>
      <c r="D14" t="s">
        <v>20</v>
      </c>
      <c r="E14" s="2" t="s">
        <v>21</v>
      </c>
      <c r="F14" s="14">
        <v>5.5158900000000006E-15</v>
      </c>
      <c r="G14" s="14">
        <v>1.1913000000000001E-15</v>
      </c>
      <c r="H14" s="5">
        <f>C14*0.000001*6.022E+23*F14/9.012</f>
        <v>96390.764006111567</v>
      </c>
      <c r="I14" s="5">
        <f>C14*0.000001*6.022E+23*G14/9.012</f>
        <v>20818.094117264973</v>
      </c>
      <c r="K14" s="1"/>
    </row>
    <row r="15" spans="1:11">
      <c r="A15" t="s">
        <v>7</v>
      </c>
      <c r="B15" s="2">
        <v>0</v>
      </c>
      <c r="C15" s="3">
        <v>260.68332000000004</v>
      </c>
      <c r="D15" t="s">
        <v>7</v>
      </c>
      <c r="E15" s="2" t="s">
        <v>8</v>
      </c>
      <c r="F15" s="13">
        <v>5.2197750000000007E-15</v>
      </c>
      <c r="G15" s="13">
        <v>4.1011500000000001E-16</v>
      </c>
      <c r="H15" s="5">
        <f>C15*0.000001*6.022E+23*F15/9.012</f>
        <v>90925.268996941493</v>
      </c>
      <c r="I15" s="5">
        <f>C15*0.000001*6.022E+23*G15/9.012</f>
        <v>7143.9509738792685</v>
      </c>
    </row>
    <row r="17" spans="1:21">
      <c r="G17" s="2" t="s">
        <v>29</v>
      </c>
      <c r="H17" s="5">
        <f>AVERAGE(H14:H15)</f>
        <v>93658.016501526523</v>
      </c>
      <c r="I17" s="1" t="s">
        <v>32</v>
      </c>
    </row>
    <row r="18" spans="1:21">
      <c r="G18" s="2" t="s">
        <v>30</v>
      </c>
      <c r="H18" s="5">
        <f>STDEV(H14:H15)</f>
        <v>3864.6885835253906</v>
      </c>
      <c r="I18" s="1" t="s">
        <v>59</v>
      </c>
    </row>
    <row r="19" spans="1:21">
      <c r="G19" s="2" t="s">
        <v>31</v>
      </c>
      <c r="H19" s="5">
        <f>AVERAGE(I14:I15)</f>
        <v>13981.022545572121</v>
      </c>
      <c r="I19" s="1" t="s">
        <v>33</v>
      </c>
    </row>
    <row r="20" spans="1:21">
      <c r="H20" s="5"/>
    </row>
    <row r="21" spans="1:21">
      <c r="H21" s="5"/>
      <c r="L21" s="2" t="s">
        <v>36</v>
      </c>
      <c r="M21" s="2" t="s">
        <v>38</v>
      </c>
    </row>
    <row r="22" spans="1:21">
      <c r="A22" s="11" t="s">
        <v>34</v>
      </c>
      <c r="H22" s="5" t="s">
        <v>27</v>
      </c>
      <c r="I22" s="4" t="s">
        <v>28</v>
      </c>
      <c r="J22" s="2" t="s">
        <v>35</v>
      </c>
      <c r="K22" s="4" t="s">
        <v>28</v>
      </c>
      <c r="L22" s="2" t="s">
        <v>37</v>
      </c>
      <c r="M22" s="2" t="s">
        <v>39</v>
      </c>
      <c r="N22" s="4" t="s">
        <v>28</v>
      </c>
      <c r="O22" s="2" t="s">
        <v>40</v>
      </c>
      <c r="P22" s="2" t="s">
        <v>41</v>
      </c>
    </row>
    <row r="23" spans="1:21" ht="9" customHeight="1" thickBot="1">
      <c r="H23" s="10"/>
      <c r="I23" s="9"/>
      <c r="J23" s="8"/>
      <c r="K23" s="9"/>
      <c r="L23" s="8"/>
      <c r="M23" s="8"/>
      <c r="N23" s="9"/>
      <c r="O23" s="8"/>
      <c r="P23" s="8"/>
      <c r="Q23" s="12"/>
    </row>
    <row r="24" spans="1:21" ht="16" thickTop="1">
      <c r="H24" s="5"/>
      <c r="I24" s="4"/>
      <c r="K24" s="4"/>
      <c r="N24" s="4"/>
    </row>
    <row r="25" spans="1:21">
      <c r="D25" s="2"/>
    </row>
    <row r="26" spans="1:21">
      <c r="A26" t="s">
        <v>14</v>
      </c>
      <c r="B26" s="2">
        <v>25.07</v>
      </c>
      <c r="C26" s="3">
        <v>261.89155999999997</v>
      </c>
      <c r="D26" t="s">
        <v>14</v>
      </c>
      <c r="E26" s="2" t="s">
        <v>15</v>
      </c>
      <c r="F26" s="14">
        <v>1.4402475E-14</v>
      </c>
      <c r="G26" s="14">
        <v>2.0668199999999999E-15</v>
      </c>
      <c r="H26" s="5">
        <f>C26*0.000001*6.022E+23*F26/9.012</f>
        <v>252045.06635452108</v>
      </c>
      <c r="I26" s="5">
        <f>C26*6.022E+23*0.000001*G26/9.012</f>
        <v>36169.601686019327</v>
      </c>
      <c r="J26" s="5">
        <f>H26-$H$17</f>
        <v>158387.04985299456</v>
      </c>
      <c r="K26" s="5">
        <f>SQRT(I26^2+$H$19^2)</f>
        <v>38777.687882919068</v>
      </c>
      <c r="L26" s="5">
        <f>100*($H$17/H26)</f>
        <v>37.159234202104635</v>
      </c>
      <c r="M26" s="5">
        <f>J26/B26</f>
        <v>6317.7921760269073</v>
      </c>
      <c r="N26" s="5">
        <f>K26/B26</f>
        <v>1546.7765410019572</v>
      </c>
      <c r="O26" s="5">
        <f>100*(N26/M26)</f>
        <v>24.482865183050134</v>
      </c>
      <c r="P26" s="5">
        <f>100*(G26/F26)</f>
        <v>14.350450183041454</v>
      </c>
      <c r="Q26" s="5"/>
    </row>
    <row r="27" spans="1:21">
      <c r="A27" t="s">
        <v>16</v>
      </c>
      <c r="B27" s="2">
        <v>15.97</v>
      </c>
      <c r="C27" s="3">
        <v>261.78459999999995</v>
      </c>
      <c r="D27" t="s">
        <v>16</v>
      </c>
      <c r="E27" s="2" t="s">
        <v>17</v>
      </c>
      <c r="F27" s="14">
        <v>1.243626E-14</v>
      </c>
      <c r="G27" s="14">
        <v>1.2283500000000001E-15</v>
      </c>
      <c r="H27" s="5">
        <f>C27*0.000001*6.022E+23*F27/9.012</f>
        <v>217547.17895325241</v>
      </c>
      <c r="I27" s="5">
        <f>C27*6.022E+23*0.000001*G27/9.012</f>
        <v>21487.495216988678</v>
      </c>
      <c r="J27" s="5">
        <f>H27-$H$17</f>
        <v>123889.16245172589</v>
      </c>
      <c r="K27" s="5">
        <f>SQRT(I27^2+$H$19^2)</f>
        <v>25635.550357265733</v>
      </c>
      <c r="L27" s="5">
        <f>100*($H$17/H27)</f>
        <v>43.051818438726897</v>
      </c>
      <c r="M27" s="5">
        <f>J27/B27</f>
        <v>7757.6181873341193</v>
      </c>
      <c r="N27" s="5">
        <f>K27/B27</f>
        <v>1605.2317067793194</v>
      </c>
      <c r="O27" s="5">
        <f>100*(N27/M27)</f>
        <v>20.692326794326959</v>
      </c>
      <c r="P27" s="5">
        <f>100*(G27/F27)</f>
        <v>9.8771656430470269</v>
      </c>
    </row>
    <row r="28" spans="1:21">
      <c r="A28" t="s">
        <v>18</v>
      </c>
      <c r="B28" s="2">
        <v>25.14</v>
      </c>
      <c r="C28" s="3">
        <v>261.30327999999997</v>
      </c>
      <c r="D28" t="s">
        <v>18</v>
      </c>
      <c r="E28" s="2" t="s">
        <v>19</v>
      </c>
      <c r="F28" s="14">
        <v>1.4510205E-14</v>
      </c>
      <c r="G28" s="14">
        <v>2.0930400000000002E-15</v>
      </c>
      <c r="H28" s="5">
        <f>C28*0.000001*6.022E+23*F28/9.012</f>
        <v>253359.95751613172</v>
      </c>
      <c r="I28" s="5">
        <f>C28*6.022E+23*0.000001*G28/9.012</f>
        <v>36546.177361351154</v>
      </c>
      <c r="J28" s="5">
        <f>H28-$H$17</f>
        <v>159701.9410146052</v>
      </c>
      <c r="K28" s="5">
        <f>SQRT(I28^2+$H$19^2)</f>
        <v>39129.17161335174</v>
      </c>
      <c r="L28" s="5">
        <f>100*($H$17/H28)</f>
        <v>36.966384672512113</v>
      </c>
      <c r="M28" s="5">
        <f>J28/B28</f>
        <v>6352.5036203104692</v>
      </c>
      <c r="N28" s="5">
        <f>K28/B28</f>
        <v>1556.4507403878974</v>
      </c>
      <c r="O28" s="5">
        <f>100*(N28/M28)</f>
        <v>24.501375102118057</v>
      </c>
      <c r="P28" s="5">
        <f>100*(G28/F28)</f>
        <v>14.424606681986921</v>
      </c>
    </row>
    <row r="30" spans="1:21">
      <c r="A30" s="11" t="s">
        <v>45</v>
      </c>
    </row>
    <row r="32" spans="1:21">
      <c r="A32" t="s">
        <v>1</v>
      </c>
      <c r="B32" s="2">
        <v>23.27</v>
      </c>
      <c r="C32" s="3">
        <v>260.31960000000004</v>
      </c>
      <c r="D32" t="s">
        <v>1</v>
      </c>
      <c r="E32" s="2" t="s">
        <v>2</v>
      </c>
      <c r="F32" s="13">
        <v>9.6808800000000004E-15</v>
      </c>
      <c r="G32" s="13">
        <v>5.1043499999999998E-16</v>
      </c>
      <c r="H32" s="5">
        <f t="shared" ref="H32:H35" si="0">C32*0.000001*6.022E+23*F32/9.012</f>
        <v>168399.68439071742</v>
      </c>
      <c r="I32" s="5">
        <f t="shared" ref="I32:I35" si="1">C32*6.022E+23*0.000001*G32/9.012</f>
        <v>8879.0577821412789</v>
      </c>
      <c r="J32" s="5">
        <f t="shared" ref="J32:J35" si="2">H32-$H$17</f>
        <v>74741.667889190896</v>
      </c>
      <c r="K32" s="5">
        <f t="shared" ref="K32:K35" si="3">SQRT(I32^2+$H$19^2)</f>
        <v>16562.205726243097</v>
      </c>
      <c r="L32" s="5">
        <f t="shared" ref="L32:L35" si="4">100*($H$17/H32)</f>
        <v>55.616503582170118</v>
      </c>
      <c r="M32" s="5">
        <f t="shared" ref="M32:M35" si="5">J32/B32</f>
        <v>3211.932440446536</v>
      </c>
      <c r="N32" s="5">
        <f t="shared" ref="N32:N35" si="6">K32/B32</f>
        <v>711.74068441096256</v>
      </c>
      <c r="O32" s="5">
        <f t="shared" ref="O32:O35" si="7">100*(N32/M32)</f>
        <v>22.159266971132602</v>
      </c>
      <c r="P32" s="5">
        <f t="shared" ref="P32:P35" si="8">100*(G32/F32)</f>
        <v>5.2726095148374936</v>
      </c>
      <c r="T32" t="s">
        <v>52</v>
      </c>
      <c r="U32" t="s">
        <v>52</v>
      </c>
    </row>
    <row r="33" spans="1:21">
      <c r="A33" t="s">
        <v>22</v>
      </c>
      <c r="B33" s="2">
        <v>17.29</v>
      </c>
      <c r="C33" s="3">
        <v>260.73528000000005</v>
      </c>
      <c r="D33" t="s">
        <v>3</v>
      </c>
      <c r="E33" s="2" t="s">
        <v>4</v>
      </c>
      <c r="F33" s="13">
        <v>9.7384500000000011E-15</v>
      </c>
      <c r="G33" s="13">
        <v>5.1755999999999997E-16</v>
      </c>
      <c r="H33" s="5">
        <f t="shared" si="0"/>
        <v>169671.6199491939</v>
      </c>
      <c r="I33" s="5">
        <f t="shared" si="1"/>
        <v>9017.3737731266046</v>
      </c>
      <c r="J33" s="5">
        <f t="shared" si="2"/>
        <v>76013.603447667381</v>
      </c>
      <c r="K33" s="5">
        <f t="shared" si="3"/>
        <v>16636.767149421412</v>
      </c>
      <c r="L33" s="5">
        <f t="shared" si="4"/>
        <v>55.19957700030875</v>
      </c>
      <c r="M33" s="5">
        <f t="shared" si="5"/>
        <v>4396.391176846003</v>
      </c>
      <c r="N33" s="5">
        <f t="shared" si="6"/>
        <v>962.21903698215226</v>
      </c>
      <c r="O33" s="5">
        <f t="shared" si="7"/>
        <v>21.886565555170957</v>
      </c>
      <c r="P33" s="5">
        <f t="shared" si="8"/>
        <v>5.3146034533216264</v>
      </c>
      <c r="T33" t="s">
        <v>52</v>
      </c>
      <c r="U33" t="s">
        <v>52</v>
      </c>
    </row>
    <row r="34" spans="1:21">
      <c r="A34" t="s">
        <v>5</v>
      </c>
      <c r="B34" s="2">
        <v>11.77</v>
      </c>
      <c r="C34" s="3">
        <v>263.02152000000001</v>
      </c>
      <c r="D34" t="s">
        <v>5</v>
      </c>
      <c r="E34" s="2" t="s">
        <v>6</v>
      </c>
      <c r="F34" s="13">
        <v>1.0721985000000001E-14</v>
      </c>
      <c r="G34" s="13">
        <v>6.0648000000000005E-16</v>
      </c>
      <c r="H34" s="5">
        <f t="shared" si="0"/>
        <v>188445.61955314892</v>
      </c>
      <c r="I34" s="5">
        <f t="shared" si="1"/>
        <v>10659.266856518987</v>
      </c>
      <c r="J34" s="5">
        <f t="shared" si="2"/>
        <v>94787.603051622398</v>
      </c>
      <c r="K34" s="5">
        <f t="shared" si="3"/>
        <v>17580.926066003467</v>
      </c>
      <c r="L34" s="5">
        <f t="shared" si="4"/>
        <v>49.700288456485644</v>
      </c>
      <c r="M34" s="5">
        <f t="shared" si="5"/>
        <v>8053.3222643689378</v>
      </c>
      <c r="N34" s="5">
        <f t="shared" si="6"/>
        <v>1493.7065476638461</v>
      </c>
      <c r="O34" s="5">
        <f t="shared" si="7"/>
        <v>18.54770613455506</v>
      </c>
      <c r="P34" s="5">
        <f t="shared" si="8"/>
        <v>5.6564152999654445</v>
      </c>
      <c r="T34" t="s">
        <v>52</v>
      </c>
      <c r="U34" t="s">
        <v>52</v>
      </c>
    </row>
    <row r="35" spans="1:21">
      <c r="A35" t="s">
        <v>23</v>
      </c>
      <c r="B35" s="2">
        <v>7.56</v>
      </c>
      <c r="C35" s="3">
        <v>263.33328</v>
      </c>
      <c r="D35" t="s">
        <v>9</v>
      </c>
      <c r="E35" s="2" t="s">
        <v>0</v>
      </c>
      <c r="F35" s="13">
        <v>3.7421925E-14</v>
      </c>
      <c r="G35" s="13">
        <v>9.9094499999999997E-16</v>
      </c>
      <c r="H35" s="5">
        <f t="shared" si="0"/>
        <v>658493.42173297389</v>
      </c>
      <c r="I35" s="5">
        <f t="shared" si="1"/>
        <v>17437.124461106199</v>
      </c>
      <c r="J35" s="5">
        <f t="shared" si="2"/>
        <v>564835.40523144742</v>
      </c>
      <c r="K35" s="5">
        <f t="shared" si="3"/>
        <v>22349.995545679736</v>
      </c>
      <c r="L35" s="5">
        <f t="shared" si="4"/>
        <v>14.22307549482337</v>
      </c>
      <c r="M35" s="5">
        <f t="shared" si="5"/>
        <v>74713.677940667651</v>
      </c>
      <c r="N35" s="5">
        <f t="shared" si="6"/>
        <v>2956.3486171534046</v>
      </c>
      <c r="O35" s="5">
        <f t="shared" si="7"/>
        <v>3.9569041421051834</v>
      </c>
      <c r="P35" s="5">
        <f t="shared" si="8"/>
        <v>2.6480332051330868</v>
      </c>
      <c r="T35" t="s">
        <v>52</v>
      </c>
      <c r="U35" t="s">
        <v>52</v>
      </c>
    </row>
    <row r="37" spans="1:21">
      <c r="A37" t="s">
        <v>53</v>
      </c>
    </row>
    <row r="39" spans="1:21">
      <c r="A39" t="s">
        <v>54</v>
      </c>
      <c r="B39" s="2" t="s">
        <v>55</v>
      </c>
      <c r="C39" s="4" t="s">
        <v>56</v>
      </c>
      <c r="D39" t="s">
        <v>57</v>
      </c>
      <c r="E39" s="2" t="s">
        <v>58</v>
      </c>
    </row>
    <row r="40" spans="1:21">
      <c r="B40" s="5">
        <f>M26</f>
        <v>6317.7921760269073</v>
      </c>
      <c r="C40" s="5">
        <f>N26</f>
        <v>1546.7765410019572</v>
      </c>
      <c r="D40">
        <f>1/(C40^2)</f>
        <v>4.1796974520236242E-7</v>
      </c>
      <c r="E40" s="2">
        <f>D40*B40</f>
        <v>2.6406459860554453E-3</v>
      </c>
      <c r="G40" s="2" t="s">
        <v>62</v>
      </c>
      <c r="H40" s="5">
        <f>SUM(E40:E41)/SUM(D40:D41)</f>
        <v>4932.4832350570859</v>
      </c>
    </row>
    <row r="41" spans="1:21">
      <c r="B41" s="5">
        <f>M33</f>
        <v>4396.391176846003</v>
      </c>
      <c r="C41" s="5">
        <f>N33</f>
        <v>962.21903698215226</v>
      </c>
      <c r="D41">
        <f>1/(C41^2)</f>
        <v>1.0800705144110287E-6</v>
      </c>
      <c r="E41" s="2">
        <f>D41*B41</f>
        <v>4.7484124799281706E-3</v>
      </c>
      <c r="G41" s="2" t="s">
        <v>63</v>
      </c>
      <c r="H41" s="5">
        <f>1/SQRT(SUM(D40:D41))</f>
        <v>817.030477909517</v>
      </c>
    </row>
    <row r="42" spans="1:21">
      <c r="G42" s="2" t="s">
        <v>64</v>
      </c>
      <c r="H42" s="5">
        <f>AVERAGE(B40:B41)</f>
        <v>5357.0916764364556</v>
      </c>
      <c r="I42" s="2" t="s">
        <v>32</v>
      </c>
    </row>
    <row r="43" spans="1:21">
      <c r="A43" t="s">
        <v>60</v>
      </c>
      <c r="F43" s="6"/>
      <c r="G43" s="2" t="s">
        <v>30</v>
      </c>
      <c r="H43" s="5">
        <f>STDEV(B40:B41)</f>
        <v>1358.6356758994207</v>
      </c>
    </row>
    <row r="44" spans="1:21">
      <c r="F44" s="6"/>
    </row>
    <row r="45" spans="1:21">
      <c r="A45" t="s">
        <v>46</v>
      </c>
      <c r="B45" s="5">
        <f>M27</f>
        <v>7757.6181873341193</v>
      </c>
      <c r="C45" s="5">
        <f>N27</f>
        <v>1605.2317067793194</v>
      </c>
      <c r="F45" s="6"/>
    </row>
    <row r="46" spans="1:21">
      <c r="A46" t="s">
        <v>47</v>
      </c>
      <c r="B46" s="5">
        <f>M28</f>
        <v>6352.5036203104692</v>
      </c>
      <c r="C46" s="5">
        <f>N28</f>
        <v>1556.4507403878974</v>
      </c>
      <c r="F46" s="6"/>
    </row>
    <row r="47" spans="1:21">
      <c r="A47" t="s">
        <v>48</v>
      </c>
      <c r="B47" s="5">
        <f>M32</f>
        <v>3211.932440446536</v>
      </c>
      <c r="C47" s="5">
        <f>N32</f>
        <v>711.74068441096256</v>
      </c>
      <c r="F47" s="6"/>
    </row>
    <row r="48" spans="1:21">
      <c r="A48" t="s">
        <v>49</v>
      </c>
      <c r="B48" s="5">
        <f>H42</f>
        <v>5357.0916764364556</v>
      </c>
      <c r="C48" s="5">
        <f>H43</f>
        <v>1358.6356758994207</v>
      </c>
      <c r="F48" s="6"/>
    </row>
    <row r="49" spans="1:6">
      <c r="A49" t="s">
        <v>50</v>
      </c>
      <c r="B49" s="5">
        <f>M34</f>
        <v>8053.3222643689378</v>
      </c>
      <c r="C49" s="5">
        <f>N34</f>
        <v>1493.7065476638461</v>
      </c>
      <c r="F49" s="6"/>
    </row>
    <row r="50" spans="1:6">
      <c r="A50" t="s">
        <v>51</v>
      </c>
      <c r="B50" s="5">
        <f>M35</f>
        <v>74713.677940667651</v>
      </c>
      <c r="C50" s="5">
        <f>N35</f>
        <v>2956.3486171534046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BGC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Balco</dc:creator>
  <cp:lastModifiedBy>Greg Balco</cp:lastModifiedBy>
  <dcterms:created xsi:type="dcterms:W3CDTF">2018-06-28T21:05:45Z</dcterms:created>
  <dcterms:modified xsi:type="dcterms:W3CDTF">2019-03-26T16:41:01Z</dcterms:modified>
</cp:coreProperties>
</file>