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-27520" yWindow="-12640" windowWidth="25520" windowHeight="15600" tabRatio="500" activeTab="1"/>
  </bookViews>
  <sheets>
    <sheet name="BE 14-12-30 19h32 Blisniuk_SCEC" sheetId="5" r:id="rId1"/>
    <sheet name="Be10_datareduction" sheetId="1" r:id="rId2"/>
    <sheet name="KB_labdata" sheetId="6" r:id="rId3"/>
  </sheets>
  <definedNames>
    <definedName name="BE_ratio1" localSheetId="0">'BE 14-12-30 19h32 Blisniuk_SCEC'!$J$9:$J$34</definedName>
    <definedName name="bkdg_error" localSheetId="0">'BE 14-12-30 19h32 Blisniuk_SCEC'!$M$9:$M$1048576</definedName>
    <definedName name="bkdg_error">#REF!</definedName>
    <definedName name="bkgd_error" localSheetId="0">'BE 14-12-30 19h32 Blisniuk_SCEC'!$M$9:$M$34</definedName>
    <definedName name="bkgd_ratio" localSheetId="0">'BE 14-12-30 19h32 Blisniuk_SCEC'!$L$9:$L$34</definedName>
    <definedName name="ERROR" localSheetId="0">'BE 14-12-30 19h32 Blisniuk_SCEC'!$O$9:$O$29</definedName>
    <definedName name="ERROR">#REF!</definedName>
    <definedName name="exterror" localSheetId="0">'BE 14-12-30 19h32 Blisniuk_SCEC'!$H$9:$H$34</definedName>
    <definedName name="exterror">#REF!</definedName>
    <definedName name="interror" localSheetId="0">'BE 14-12-30 19h32 Blisniuk_SCEC'!$G$9:$G$34</definedName>
    <definedName name="interror">#REF!</definedName>
    <definedName name="_xlnm.Print_Titles" localSheetId="0">'BE 14-12-30 19h32 Blisniuk_SCEC'!$6:$8</definedName>
    <definedName name="r_to_rstd" localSheetId="0">'BE 14-12-30 19h32 Blisniuk_SCEC'!$F$9:$F$34</definedName>
    <definedName name="RATIO" localSheetId="0">'BE 14-12-30 19h32 Blisniuk_SCEC'!$N$9:$N$29</definedName>
    <definedName name="RATIO">#REF!</definedName>
    <definedName name="ratio_err1" localSheetId="0">'BE 14-12-30 19h32 Blisniuk_SCEC'!$K$9:$K$34</definedName>
    <definedName name="std_" localSheetId="0">'BE 14-12-30 19h32 Blisniuk_SCEC'!$D$2</definedName>
    <definedName name="std_bkgd" localSheetId="0">'BE 14-12-30 19h32 Blisniuk_SCEC'!$D$3</definedName>
    <definedName name="Truefrac" localSheetId="0">'BE 14-12-30 19h32 Blisniuk_SCEC'!$I$9:$I$34</definedName>
    <definedName name="Truefrac">#REF!</definedName>
    <definedName name="xxxx" localSheetId="0">'BE 14-12-30 19h32 Blisniuk_SCEC'!$J$9:$J$22</definedName>
    <definedName name="xxxx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" l="1"/>
  <c r="I27" i="1"/>
  <c r="H26" i="1"/>
  <c r="I26" i="1"/>
  <c r="H25" i="1"/>
  <c r="I25" i="1"/>
  <c r="H24" i="1"/>
  <c r="I24" i="1"/>
  <c r="H23" i="1"/>
  <c r="I23" i="1"/>
  <c r="H22" i="1"/>
  <c r="I22" i="1"/>
  <c r="H21" i="1"/>
  <c r="I21" i="1"/>
  <c r="H20" i="1"/>
  <c r="I20" i="1"/>
  <c r="H19" i="1"/>
  <c r="I19" i="1"/>
  <c r="F27" i="1"/>
  <c r="F21" i="1"/>
  <c r="F22" i="1"/>
  <c r="F24" i="1"/>
  <c r="F23" i="1"/>
  <c r="F25" i="1"/>
  <c r="F19" i="1"/>
  <c r="F26" i="1"/>
  <c r="F20" i="1"/>
  <c r="E10" i="1"/>
  <c r="G13" i="6"/>
  <c r="D13" i="6"/>
  <c r="G12" i="6"/>
  <c r="D12" i="6"/>
  <c r="G11" i="6"/>
  <c r="D11" i="6"/>
  <c r="G10" i="6"/>
  <c r="D10" i="6"/>
  <c r="G9" i="6"/>
  <c r="G8" i="6"/>
  <c r="D8" i="6"/>
  <c r="G7" i="6"/>
  <c r="D7" i="6"/>
  <c r="G6" i="6"/>
  <c r="D6" i="6"/>
  <c r="G5" i="6"/>
  <c r="D5" i="6"/>
  <c r="G4" i="6"/>
  <c r="D4" i="6"/>
  <c r="G3" i="6"/>
  <c r="D3" i="6"/>
  <c r="Q20" i="1"/>
  <c r="R20" i="1"/>
  <c r="G10" i="1"/>
  <c r="S20" i="1"/>
  <c r="N20" i="1"/>
  <c r="J20" i="1"/>
  <c r="F10" i="1"/>
  <c r="K20" i="1"/>
  <c r="M20" i="1"/>
  <c r="O20" i="1"/>
  <c r="P20" i="1"/>
  <c r="Q21" i="1"/>
  <c r="R21" i="1"/>
  <c r="S21" i="1"/>
  <c r="N21" i="1"/>
  <c r="J21" i="1"/>
  <c r="K21" i="1"/>
  <c r="M21" i="1"/>
  <c r="O21" i="1"/>
  <c r="P21" i="1"/>
  <c r="Q22" i="1"/>
  <c r="R22" i="1"/>
  <c r="S22" i="1"/>
  <c r="N22" i="1"/>
  <c r="J22" i="1"/>
  <c r="K22" i="1"/>
  <c r="M22" i="1"/>
  <c r="O22" i="1"/>
  <c r="P22" i="1"/>
  <c r="Q23" i="1"/>
  <c r="R23" i="1"/>
  <c r="S23" i="1"/>
  <c r="N23" i="1"/>
  <c r="J23" i="1"/>
  <c r="K23" i="1"/>
  <c r="M23" i="1"/>
  <c r="O23" i="1"/>
  <c r="P23" i="1"/>
  <c r="Q24" i="1"/>
  <c r="R24" i="1"/>
  <c r="S24" i="1"/>
  <c r="N24" i="1"/>
  <c r="J24" i="1"/>
  <c r="K24" i="1"/>
  <c r="M24" i="1"/>
  <c r="O24" i="1"/>
  <c r="P24" i="1"/>
  <c r="Q25" i="1"/>
  <c r="R25" i="1"/>
  <c r="S25" i="1"/>
  <c r="N25" i="1"/>
  <c r="J25" i="1"/>
  <c r="K25" i="1"/>
  <c r="M25" i="1"/>
  <c r="O25" i="1"/>
  <c r="P25" i="1"/>
  <c r="Q26" i="1"/>
  <c r="R26" i="1"/>
  <c r="S26" i="1"/>
  <c r="N26" i="1"/>
  <c r="J26" i="1"/>
  <c r="K26" i="1"/>
  <c r="M26" i="1"/>
  <c r="O26" i="1"/>
  <c r="P26" i="1"/>
  <c r="Q27" i="1"/>
  <c r="R27" i="1"/>
  <c r="S27" i="1"/>
  <c r="N27" i="1"/>
  <c r="J27" i="1"/>
  <c r="K27" i="1"/>
  <c r="M27" i="1"/>
  <c r="O27" i="1"/>
  <c r="P27" i="1"/>
  <c r="P19" i="1"/>
  <c r="Q19" i="1"/>
  <c r="R19" i="1"/>
  <c r="S19" i="1"/>
  <c r="N19" i="1"/>
  <c r="J19" i="1"/>
  <c r="K19" i="1"/>
  <c r="M19" i="1"/>
  <c r="O19" i="1"/>
  <c r="L20" i="1"/>
  <c r="L21" i="1"/>
  <c r="L22" i="1"/>
  <c r="L23" i="1"/>
  <c r="L24" i="1"/>
  <c r="L25" i="1"/>
  <c r="L26" i="1"/>
  <c r="L27" i="1"/>
  <c r="L19" i="1"/>
  <c r="K31" i="5"/>
  <c r="O31" i="5"/>
  <c r="J31" i="5"/>
  <c r="N31" i="5"/>
  <c r="Q31" i="5"/>
  <c r="K29" i="5"/>
  <c r="O29" i="5"/>
  <c r="J29" i="5"/>
  <c r="N29" i="5"/>
  <c r="Q29" i="5"/>
  <c r="K28" i="5"/>
  <c r="O28" i="5"/>
  <c r="J28" i="5"/>
  <c r="N28" i="5"/>
  <c r="Q28" i="5"/>
  <c r="K27" i="5"/>
  <c r="O27" i="5"/>
  <c r="J27" i="5"/>
  <c r="N27" i="5"/>
  <c r="Q27" i="5"/>
  <c r="K26" i="5"/>
  <c r="O26" i="5"/>
  <c r="J26" i="5"/>
  <c r="N26" i="5"/>
  <c r="Q26" i="5"/>
  <c r="K25" i="5"/>
  <c r="O25" i="5"/>
  <c r="J25" i="5"/>
  <c r="N25" i="5"/>
  <c r="Q25" i="5"/>
  <c r="K24" i="5"/>
  <c r="O24" i="5"/>
  <c r="J24" i="5"/>
  <c r="N24" i="5"/>
  <c r="Q24" i="5"/>
  <c r="K23" i="5"/>
  <c r="O23" i="5"/>
  <c r="J23" i="5"/>
  <c r="N23" i="5"/>
  <c r="Q23" i="5"/>
  <c r="K22" i="5"/>
  <c r="O22" i="5"/>
  <c r="J22" i="5"/>
  <c r="N22" i="5"/>
  <c r="Q22" i="5"/>
  <c r="K21" i="5"/>
  <c r="O21" i="5"/>
  <c r="J21" i="5"/>
  <c r="N21" i="5"/>
  <c r="Q21" i="5"/>
  <c r="J20" i="5"/>
  <c r="N20" i="5"/>
  <c r="P20" i="5"/>
  <c r="K20" i="5"/>
  <c r="O20" i="5"/>
  <c r="Q20" i="5"/>
  <c r="T20" i="5"/>
  <c r="J19" i="5"/>
  <c r="N19" i="5"/>
  <c r="P19" i="5"/>
  <c r="K19" i="5"/>
  <c r="O19" i="5"/>
  <c r="Q19" i="5"/>
  <c r="T19" i="5"/>
  <c r="J18" i="5"/>
  <c r="N18" i="5"/>
  <c r="P18" i="5"/>
  <c r="K18" i="5"/>
  <c r="O18" i="5"/>
  <c r="Q18" i="5"/>
  <c r="T18" i="5"/>
  <c r="J17" i="5"/>
  <c r="N17" i="5"/>
  <c r="P17" i="5"/>
  <c r="K17" i="5"/>
  <c r="O17" i="5"/>
  <c r="Q17" i="5"/>
  <c r="T17" i="5"/>
  <c r="J16" i="5"/>
  <c r="N16" i="5"/>
  <c r="P16" i="5"/>
  <c r="K16" i="5"/>
  <c r="O16" i="5"/>
  <c r="Q16" i="5"/>
  <c r="T16" i="5"/>
  <c r="J15" i="5"/>
  <c r="N15" i="5"/>
  <c r="P15" i="5"/>
  <c r="K15" i="5"/>
  <c r="O15" i="5"/>
  <c r="Q15" i="5"/>
  <c r="T15" i="5"/>
  <c r="J14" i="5"/>
  <c r="N14" i="5"/>
  <c r="P14" i="5"/>
  <c r="K14" i="5"/>
  <c r="O14" i="5"/>
  <c r="Q14" i="5"/>
  <c r="T14" i="5"/>
  <c r="J13" i="5"/>
  <c r="N13" i="5"/>
  <c r="P13" i="5"/>
  <c r="K13" i="5"/>
  <c r="O13" i="5"/>
  <c r="Q13" i="5"/>
  <c r="T13" i="5"/>
  <c r="J12" i="5"/>
  <c r="N12" i="5"/>
  <c r="P12" i="5"/>
  <c r="K12" i="5"/>
  <c r="O12" i="5"/>
  <c r="Q12" i="5"/>
  <c r="T12" i="5"/>
  <c r="J11" i="5"/>
  <c r="N11" i="5"/>
  <c r="P11" i="5"/>
  <c r="K11" i="5"/>
  <c r="O11" i="5"/>
  <c r="Q11" i="5"/>
  <c r="T11" i="5"/>
  <c r="J10" i="5"/>
  <c r="N10" i="5"/>
  <c r="P10" i="5"/>
  <c r="K10" i="5"/>
  <c r="O10" i="5"/>
  <c r="Q10" i="5"/>
  <c r="T10" i="5"/>
  <c r="J9" i="5"/>
  <c r="N9" i="5"/>
  <c r="P9" i="5"/>
  <c r="K9" i="5"/>
  <c r="O9" i="5"/>
  <c r="Q9" i="5"/>
  <c r="T9" i="5"/>
</calcChain>
</file>

<file path=xl/sharedStrings.xml><?xml version="1.0" encoding="utf-8"?>
<sst xmlns="http://schemas.openxmlformats.org/spreadsheetml/2006/main" count="269" uniqueCount="127">
  <si>
    <t>ERROR</t>
  </si>
  <si>
    <t>LC-1</t>
  </si>
  <si>
    <t>MC-P6-1</t>
  </si>
  <si>
    <t>MC-P6-2</t>
  </si>
  <si>
    <t>MC-P7-1</t>
  </si>
  <si>
    <t>MC-P7-2</t>
  </si>
  <si>
    <t>MC-P7B-1</t>
  </si>
  <si>
    <t>MC-P8-1</t>
  </si>
  <si>
    <t>MCP-11</t>
  </si>
  <si>
    <t>MCP-11b</t>
  </si>
  <si>
    <t>Sample</t>
  </si>
  <si>
    <t>Standard used for normalization:</t>
  </si>
  <si>
    <t>07KNSTD3110</t>
  </si>
  <si>
    <t xml:space="preserve"> </t>
  </si>
  <si>
    <t>10/9 ratio for standard =</t>
  </si>
  <si>
    <t>Carrier background for stds=</t>
  </si>
  <si>
    <t>Boron correction factor =</t>
  </si>
  <si>
    <t>(1.7±0.5)x10^-4</t>
  </si>
  <si>
    <t xml:space="preserve">     10Be/9Be RATIO</t>
  </si>
  <si>
    <t xml:space="preserve">  10Be/9Be RATIO</t>
  </si>
  <si>
    <t>( CORRECTED FOR BORON)</t>
  </si>
  <si>
    <t xml:space="preserve">   (SAMPLE BKGD)</t>
  </si>
  <si>
    <t xml:space="preserve">    (CORR. FOR BKGDS)</t>
  </si>
  <si>
    <t>DATE</t>
  </si>
  <si>
    <t>SAMPLE NAME</t>
  </si>
  <si>
    <t>CAMS #</t>
  </si>
  <si>
    <t>runs</t>
  </si>
  <si>
    <t>r_to_rstd</t>
  </si>
  <si>
    <t>interror</t>
  </si>
  <si>
    <t>exterror</t>
  </si>
  <si>
    <t>Truefrac</t>
  </si>
  <si>
    <t>BE_ratio1</t>
  </si>
  <si>
    <t>ratio_err1</t>
  </si>
  <si>
    <t>bkgd_ratio</t>
  </si>
  <si>
    <t>bkgd_error</t>
  </si>
  <si>
    <t>RATIO</t>
  </si>
  <si>
    <t>STANDARD</t>
  </si>
  <si>
    <t>KNSTD 3110</t>
  </si>
  <si>
    <t>BE37889</t>
  </si>
  <si>
    <t>BE37888</t>
  </si>
  <si>
    <t>BE38288</t>
  </si>
  <si>
    <t>BE38289</t>
  </si>
  <si>
    <t>BE38290</t>
  </si>
  <si>
    <t>BE38291</t>
  </si>
  <si>
    <t>KNSTD 549</t>
  </si>
  <si>
    <t>BE37840</t>
  </si>
  <si>
    <t>BE37542</t>
  </si>
  <si>
    <t>KNSTD 1032</t>
  </si>
  <si>
    <t>BE38267</t>
  </si>
  <si>
    <t>BE38268</t>
  </si>
  <si>
    <t>KNSTD 9422</t>
  </si>
  <si>
    <t>BE38309</t>
  </si>
  <si>
    <t>BE38306</t>
  </si>
  <si>
    <t>Blisniuk/Oskin</t>
  </si>
  <si>
    <t>BE38166</t>
  </si>
  <si>
    <t>BB-MC</t>
  </si>
  <si>
    <t>BE38167</t>
  </si>
  <si>
    <t>BE38168</t>
  </si>
  <si>
    <t>BE38169</t>
  </si>
  <si>
    <t>BE38170</t>
  </si>
  <si>
    <t>BE38171</t>
  </si>
  <si>
    <t>BE38172</t>
  </si>
  <si>
    <t>BE38173</t>
  </si>
  <si>
    <t>BE38174</t>
  </si>
  <si>
    <t>MCP-11a</t>
  </si>
  <si>
    <t>BE38175</t>
  </si>
  <si>
    <t>low current no data</t>
  </si>
  <si>
    <t>BE38176</t>
  </si>
  <si>
    <t xml:space="preserve">Sample </t>
  </si>
  <si>
    <t>ID</t>
  </si>
  <si>
    <t>Current (microA)</t>
  </si>
  <si>
    <t>MCE-2</t>
  </si>
  <si>
    <t>BE38158</t>
  </si>
  <si>
    <t>MCE-3</t>
  </si>
  <si>
    <t>BE38159</t>
  </si>
  <si>
    <t>MCE-4</t>
  </si>
  <si>
    <t>BE38160</t>
  </si>
  <si>
    <t>MCE-5</t>
  </si>
  <si>
    <t>BE38161</t>
  </si>
  <si>
    <t>MCE-6</t>
  </si>
  <si>
    <t>BE38162</t>
  </si>
  <si>
    <t>PT-15</t>
  </si>
  <si>
    <t>BE38178</t>
  </si>
  <si>
    <t>PT-16</t>
  </si>
  <si>
    <t>BE38179</t>
  </si>
  <si>
    <t>PT-20</t>
  </si>
  <si>
    <t>BE38182</t>
  </si>
  <si>
    <t>Rm</t>
  </si>
  <si>
    <t>delRm</t>
  </si>
  <si>
    <t>N10</t>
  </si>
  <si>
    <t>uncert</t>
  </si>
  <si>
    <t xml:space="preserve">1. Blanks. </t>
  </si>
  <si>
    <t>Mc (g)</t>
  </si>
  <si>
    <t>N10b (atoms)</t>
  </si>
  <si>
    <t xml:space="preserve">2. Samples. </t>
  </si>
  <si>
    <t>BE no.</t>
  </si>
  <si>
    <t>AMS data</t>
  </si>
  <si>
    <t>Carrier wt</t>
  </si>
  <si>
    <t>wt (g)</t>
  </si>
  <si>
    <t>Total atoms</t>
  </si>
  <si>
    <t>Be-10</t>
  </si>
  <si>
    <t>Less blank</t>
  </si>
  <si>
    <t>(atoms)</t>
  </si>
  <si>
    <t>blank pct</t>
  </si>
  <si>
    <t>total ats</t>
  </si>
  <si>
    <t>(atoms/g)</t>
  </si>
  <si>
    <t>error terms</t>
  </si>
  <si>
    <t>dNdR</t>
  </si>
  <si>
    <t>dNdN10b</t>
  </si>
  <si>
    <t>dNdMc</t>
  </si>
  <si>
    <t>pct err</t>
  </si>
  <si>
    <t>pct ams err</t>
  </si>
  <si>
    <t>Sample Name</t>
  </si>
  <si>
    <t>Weight after 3 US (g)</t>
  </si>
  <si>
    <t>Qtz Mass used for analyses (g)</t>
  </si>
  <si>
    <t>corrected Qtz Mass used for analyses (g)</t>
  </si>
  <si>
    <t>Be carrier weight (g)</t>
  </si>
  <si>
    <t>Be carrier concentration (mg/g)</t>
  </si>
  <si>
    <t>Be carrier (mg)</t>
  </si>
  <si>
    <t>MCP-11A</t>
  </si>
  <si>
    <t>MCP-11B</t>
  </si>
  <si>
    <t>BB-MC (blank)</t>
  </si>
  <si>
    <t>Chem data from 'labdata' tab</t>
  </si>
  <si>
    <t>Mc (mg)</t>
  </si>
  <si>
    <t>Be Mc (g)</t>
  </si>
  <si>
    <t>Questions on this spreadsheet: Greg Balco, balcs@bgc.org</t>
  </si>
  <si>
    <t>Be-10 data reduction for 36/10 burial dating, June 2015, chemistry done at Stanford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</si>
</sst>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7" formatCode="0.000"/>
    <numFmt numFmtId="168" formatCode="0.000E-00"/>
    <numFmt numFmtId="169" formatCode="0.0E-00"/>
    <numFmt numFmtId="170" formatCode="#.###E-##"/>
    <numFmt numFmtId="171" formatCode="#.#####E-##"/>
    <numFmt numFmtId="172" formatCode="yyyy\.mm\.dd"/>
    <numFmt numFmtId="173" formatCode="[$-409]d\-mmm\-yy;@"/>
    <numFmt numFmtId="174" formatCode="0.0%"/>
    <numFmt numFmtId="175" formatCode="0.0"/>
    <numFmt numFmtId="176" formatCode="0.0000000"/>
    <numFmt numFmtId="177" formatCode="0.000E+00;\_x0000_"/>
  </numFmts>
  <fonts count="17" x14ac:knownFonts="1">
    <font>
      <sz val="12"/>
      <color theme="1"/>
      <name val="Calibri"/>
      <family val="2"/>
      <scheme val="minor"/>
    </font>
    <font>
      <sz val="10"/>
      <name val="Arial"/>
    </font>
    <font>
      <sz val="9"/>
      <name val="Geneva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</font>
    <font>
      <b/>
      <sz val="10"/>
      <name val="Verdana"/>
    </font>
    <font>
      <b/>
      <sz val="9"/>
      <name val="Geneva"/>
    </font>
    <font>
      <b/>
      <sz val="9"/>
      <color rgb="FFFF0000"/>
      <name val="Geneva"/>
    </font>
    <font>
      <sz val="12"/>
      <color rgb="FF000000"/>
      <name val="Calibri"/>
      <family val="2"/>
    </font>
    <font>
      <sz val="9"/>
      <name val="Arial"/>
      <family val="2"/>
    </font>
    <font>
      <sz val="10"/>
      <color theme="1"/>
      <name val="Comic Sans MS"/>
    </font>
    <font>
      <sz val="10"/>
      <name val="Comic Sans MS"/>
    </font>
    <font>
      <b/>
      <sz val="10"/>
      <color theme="1"/>
      <name val="Comic Sans MS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2" applyFont="1" applyFill="1"/>
    <xf numFmtId="0" fontId="2" fillId="0" borderId="0" xfId="2" applyFont="1" applyFill="1" applyAlignment="1"/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center"/>
    </xf>
    <xf numFmtId="0" fontId="7" fillId="0" borderId="0" xfId="12" applyFont="1" applyFill="1"/>
    <xf numFmtId="167" fontId="8" fillId="0" borderId="0" xfId="2" applyNumberFormat="1" applyFont="1" applyFill="1" applyAlignment="1">
      <alignment horizontal="center"/>
    </xf>
    <xf numFmtId="168" fontId="2" fillId="0" borderId="0" xfId="2" applyNumberFormat="1" applyFont="1" applyFill="1"/>
    <xf numFmtId="169" fontId="2" fillId="0" borderId="0" xfId="2" applyNumberFormat="1" applyFont="1" applyFill="1"/>
    <xf numFmtId="11" fontId="2" fillId="0" borderId="0" xfId="2" applyNumberFormat="1" applyFont="1" applyFill="1" applyAlignment="1">
      <alignment horizontal="center"/>
    </xf>
    <xf numFmtId="11" fontId="2" fillId="0" borderId="0" xfId="2" applyNumberFormat="1" applyFont="1" applyFill="1"/>
    <xf numFmtId="2" fontId="2" fillId="0" borderId="0" xfId="2" applyNumberFormat="1" applyFont="1" applyFill="1" applyAlignment="1">
      <alignment horizontal="center"/>
    </xf>
    <xf numFmtId="165" fontId="2" fillId="0" borderId="0" xfId="2" applyNumberFormat="1" applyFont="1" applyFill="1"/>
    <xf numFmtId="170" fontId="2" fillId="0" borderId="0" xfId="2" applyNumberFormat="1" applyFont="1" applyFill="1" applyAlignment="1">
      <alignment horizontal="left"/>
    </xf>
    <xf numFmtId="171" fontId="2" fillId="0" borderId="0" xfId="2" applyNumberFormat="1" applyFont="1" applyFill="1" applyAlignment="1">
      <alignment horizontal="center"/>
    </xf>
    <xf numFmtId="0" fontId="9" fillId="0" borderId="0" xfId="2" applyFont="1" applyFill="1"/>
    <xf numFmtId="167" fontId="2" fillId="0" borderId="0" xfId="2" applyNumberFormat="1" applyFont="1" applyFill="1" applyAlignment="1">
      <alignment horizontal="center"/>
    </xf>
    <xf numFmtId="0" fontId="2" fillId="0" borderId="0" xfId="12" applyFont="1" applyAlignment="1">
      <alignment horizontal="left"/>
    </xf>
    <xf numFmtId="0" fontId="2" fillId="0" borderId="0" xfId="12" applyFont="1" applyFill="1" applyAlignment="1">
      <alignment horizontal="center"/>
    </xf>
    <xf numFmtId="0" fontId="2" fillId="0" borderId="0" xfId="12" applyFont="1" applyFill="1"/>
    <xf numFmtId="168" fontId="2" fillId="0" borderId="0" xfId="2" applyNumberFormat="1" applyFont="1" applyFill="1" applyAlignment="1">
      <alignment horizontal="left"/>
    </xf>
    <xf numFmtId="11" fontId="2" fillId="0" borderId="0" xfId="2" applyNumberFormat="1" applyFont="1" applyFill="1" applyAlignment="1">
      <alignment horizontal="left"/>
    </xf>
    <xf numFmtId="172" fontId="2" fillId="0" borderId="0" xfId="2" applyNumberFormat="1" applyFont="1" applyFill="1" applyBorder="1" applyAlignment="1">
      <alignment horizontal="center"/>
    </xf>
    <xf numFmtId="173" fontId="6" fillId="0" borderId="0" xfId="12" applyNumberFormat="1" applyAlignment="1">
      <alignment horizontal="center"/>
    </xf>
    <xf numFmtId="0" fontId="6" fillId="0" borderId="0" xfId="12"/>
    <xf numFmtId="165" fontId="2" fillId="0" borderId="0" xfId="2" applyNumberFormat="1" applyFont="1" applyFill="1" applyAlignment="1">
      <alignment horizontal="center"/>
    </xf>
    <xf numFmtId="174" fontId="2" fillId="0" borderId="0" xfId="13" applyNumberFormat="1" applyFont="1" applyFill="1"/>
    <xf numFmtId="167" fontId="2" fillId="0" borderId="0" xfId="13" applyNumberFormat="1" applyFont="1" applyFill="1" applyAlignment="1">
      <alignment horizontal="center"/>
    </xf>
    <xf numFmtId="174" fontId="6" fillId="0" borderId="0" xfId="14" applyNumberFormat="1" applyFont="1" applyFill="1" applyAlignment="1">
      <alignment horizontal="center"/>
    </xf>
    <xf numFmtId="174" fontId="2" fillId="0" borderId="0" xfId="2" applyNumberFormat="1" applyFont="1" applyFill="1" applyAlignment="1">
      <alignment horizontal="center"/>
    </xf>
    <xf numFmtId="167" fontId="2" fillId="2" borderId="0" xfId="13" applyNumberFormat="1" applyFont="1" applyFill="1" applyAlignment="1">
      <alignment horizontal="center"/>
    </xf>
    <xf numFmtId="167" fontId="2" fillId="0" borderId="0" xfId="12" applyNumberFormat="1" applyFont="1" applyFill="1" applyAlignment="1">
      <alignment horizontal="center"/>
    </xf>
    <xf numFmtId="165" fontId="2" fillId="0" borderId="0" xfId="2" applyNumberFormat="1" applyFont="1" applyFill="1" applyAlignment="1">
      <alignment horizontal="left"/>
    </xf>
    <xf numFmtId="167" fontId="2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>
      <alignment horizontal="left"/>
    </xf>
    <xf numFmtId="175" fontId="6" fillId="0" borderId="0" xfId="12" applyNumberFormat="1"/>
    <xf numFmtId="11" fontId="6" fillId="0" borderId="0" xfId="12" applyNumberFormat="1"/>
    <xf numFmtId="0" fontId="10" fillId="0" borderId="0" xfId="12" applyFont="1"/>
    <xf numFmtId="175" fontId="10" fillId="0" borderId="0" xfId="12" applyNumberFormat="1" applyFont="1" applyAlignment="1">
      <alignment horizontal="center"/>
    </xf>
    <xf numFmtId="175" fontId="6" fillId="0" borderId="0" xfId="12" applyNumberFormat="1" applyAlignment="1">
      <alignment horizontal="center"/>
    </xf>
    <xf numFmtId="175" fontId="2" fillId="0" borderId="0" xfId="2" applyNumberFormat="1" applyFont="1" applyFill="1" applyAlignment="1">
      <alignment horizontal="center"/>
    </xf>
    <xf numFmtId="175" fontId="2" fillId="0" borderId="0" xfId="2" applyNumberFormat="1" applyFont="1" applyFill="1"/>
    <xf numFmtId="0" fontId="6" fillId="0" borderId="0" xfId="12" applyAlignment="1">
      <alignment horizontal="center"/>
    </xf>
    <xf numFmtId="11" fontId="6" fillId="0" borderId="0" xfId="12" applyNumberFormat="1" applyAlignment="1">
      <alignment horizontal="center"/>
    </xf>
    <xf numFmtId="168" fontId="2" fillId="0" borderId="0" xfId="2" applyNumberFormat="1" applyFont="1" applyFill="1" applyAlignment="1">
      <alignment horizontal="center"/>
    </xf>
    <xf numFmtId="169" fontId="2" fillId="0" borderId="0" xfId="2" applyNumberFormat="1" applyFont="1" applyFill="1" applyAlignment="1">
      <alignment horizontal="center"/>
    </xf>
    <xf numFmtId="0" fontId="0" fillId="4" borderId="1" xfId="0" applyNumberFormat="1" applyFill="1" applyBorder="1" applyAlignment="1" applyProtection="1">
      <alignment horizontal="left"/>
    </xf>
    <xf numFmtId="1" fontId="0" fillId="4" borderId="1" xfId="0" applyNumberFormat="1" applyFill="1" applyBorder="1"/>
    <xf numFmtId="164" fontId="0" fillId="4" borderId="1" xfId="0" applyNumberFormat="1" applyFont="1" applyFill="1" applyBorder="1" applyAlignment="1" applyProtection="1"/>
    <xf numFmtId="164" fontId="0" fillId="3" borderId="1" xfId="0" applyNumberFormat="1" applyFont="1" applyFill="1" applyBorder="1" applyAlignment="1" applyProtection="1"/>
    <xf numFmtId="164" fontId="0" fillId="4" borderId="1" xfId="0" applyNumberFormat="1" applyFill="1" applyBorder="1"/>
    <xf numFmtId="164" fontId="0" fillId="3" borderId="1" xfId="0" applyNumberFormat="1" applyFill="1" applyBorder="1"/>
    <xf numFmtId="0" fontId="1" fillId="3" borderId="1" xfId="0" applyNumberFormat="1" applyFont="1" applyFill="1" applyBorder="1"/>
    <xf numFmtId="0" fontId="12" fillId="0" borderId="0" xfId="0" applyFont="1"/>
    <xf numFmtId="0" fontId="13" fillId="0" borderId="0" xfId="0" applyFont="1"/>
    <xf numFmtId="165" fontId="13" fillId="0" borderId="0" xfId="0" applyNumberFormat="1" applyFont="1" applyAlignment="1">
      <alignment horizontal="center"/>
    </xf>
    <xf numFmtId="1" fontId="12" fillId="0" borderId="0" xfId="0" applyNumberFormat="1" applyFont="1"/>
    <xf numFmtId="0" fontId="12" fillId="0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7" fontId="12" fillId="0" borderId="0" xfId="0" applyNumberFormat="1" applyFont="1" applyAlignment="1">
      <alignment horizontal="center"/>
    </xf>
    <xf numFmtId="164" fontId="13" fillId="0" borderId="0" xfId="1" applyNumberFormat="1" applyFont="1" applyFill="1" applyBorder="1" applyAlignment="1" applyProtection="1">
      <alignment horizontal="center"/>
    </xf>
    <xf numFmtId="176" fontId="12" fillId="0" borderId="0" xfId="0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175" fontId="12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2" fillId="0" borderId="0" xfId="0" applyNumberFormat="1" applyFont="1"/>
    <xf numFmtId="0" fontId="16" fillId="0" borderId="0" xfId="0" applyFont="1"/>
  </cellXfs>
  <cellStyles count="71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Milliers [0]_BE 09.12.03 11h48 RATIOS" xfId="15"/>
    <cellStyle name="Milliers_BE 09.12.03 11h48 RATIOS" xfId="16"/>
    <cellStyle name="Monétaire [0]_BE 09.12.03 11h48 RATIOS" xfId="17"/>
    <cellStyle name="Monétaire_BE 09.12.03 11h48 RATIOS" xfId="18"/>
    <cellStyle name="Normal" xfId="0" builtinId="0"/>
    <cellStyle name="Normal 2" xfId="1"/>
    <cellStyle name="Normal 3" xfId="3"/>
    <cellStyle name="Normal 4" xfId="12"/>
    <cellStyle name="Normal_BE 08.07.31 16h11 Ratios" xfId="2"/>
    <cellStyle name="Normal_BE 09.12.04 23h48 RATIOS_DHR" xfId="14"/>
    <cellStyle name="Percent 2" xfId="1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B224"/>
  <sheetViews>
    <sheetView topLeftCell="A7" workbookViewId="0">
      <selection activeCell="C40" sqref="C40"/>
    </sheetView>
  </sheetViews>
  <sheetFormatPr baseColWidth="10" defaultColWidth="5.1640625" defaultRowHeight="13" outlineLevelCol="1" x14ac:dyDescent="0"/>
  <cols>
    <col min="1" max="1" width="14.33203125" style="1" customWidth="1" outlineLevel="1"/>
    <col min="2" max="2" width="19" style="4" customWidth="1"/>
    <col min="3" max="3" width="21.33203125" style="3" bestFit="1" customWidth="1"/>
    <col min="4" max="4" width="9.33203125" style="4" bestFit="1" customWidth="1"/>
    <col min="5" max="5" width="9.6640625" style="4" customWidth="1"/>
    <col min="6" max="6" width="11.83203125" style="1" bestFit="1" customWidth="1" outlineLevel="1"/>
    <col min="7" max="7" width="12.1640625" style="1" customWidth="1" outlineLevel="1"/>
    <col min="8" max="8" width="11.83203125" style="1" bestFit="1" customWidth="1" outlineLevel="1"/>
    <col min="9" max="9" width="11.83203125" style="16" bestFit="1" customWidth="1"/>
    <col min="10" max="10" width="13.5" style="7" customWidth="1"/>
    <col min="11" max="11" width="9.33203125" style="8" bestFit="1" customWidth="1"/>
    <col min="12" max="12" width="13" style="9" customWidth="1"/>
    <col min="13" max="13" width="8.83203125" style="9" bestFit="1" customWidth="1"/>
    <col min="14" max="14" width="14.33203125" style="7" customWidth="1"/>
    <col min="15" max="15" width="9.33203125" style="10" bestFit="1" customWidth="1"/>
    <col min="16" max="16" width="8.6640625" style="4" customWidth="1"/>
    <col min="17" max="17" width="8.33203125" style="1" customWidth="1"/>
    <col min="18" max="18" width="12.33203125" style="1" bestFit="1" customWidth="1" outlineLevel="1"/>
    <col min="19" max="19" width="7.1640625" style="11" bestFit="1" customWidth="1" outlineLevel="1"/>
    <col min="20" max="20" width="10.33203125" style="1" bestFit="1" customWidth="1" outlineLevel="1"/>
    <col min="21" max="21" width="7" style="12" customWidth="1"/>
    <col min="22" max="22" width="7.5" style="12" customWidth="1"/>
    <col min="23" max="23" width="12.33203125" style="1" bestFit="1" customWidth="1"/>
    <col min="24" max="24" width="5.1640625" style="1"/>
    <col min="25" max="25" width="9.1640625" style="1" bestFit="1" customWidth="1"/>
    <col min="26" max="16384" width="5.1640625" style="1"/>
  </cols>
  <sheetData>
    <row r="1" spans="1:23">
      <c r="B1" s="2" t="s">
        <v>11</v>
      </c>
      <c r="E1" s="4" t="s">
        <v>12</v>
      </c>
      <c r="G1" s="5"/>
      <c r="I1" s="6" t="s">
        <v>13</v>
      </c>
    </row>
    <row r="2" spans="1:23">
      <c r="B2" s="2" t="s">
        <v>14</v>
      </c>
      <c r="C2" s="13"/>
      <c r="D2" s="14">
        <v>2.8500000000000002E-12</v>
      </c>
      <c r="I2" s="6"/>
    </row>
    <row r="3" spans="1:23">
      <c r="B3" s="2" t="s">
        <v>15</v>
      </c>
      <c r="C3" s="13"/>
      <c r="D3" s="14"/>
      <c r="G3" s="15"/>
    </row>
    <row r="4" spans="1:23">
      <c r="B4" s="2" t="s">
        <v>16</v>
      </c>
      <c r="C4" s="13"/>
      <c r="D4" s="17" t="s">
        <v>17</v>
      </c>
      <c r="E4" s="18"/>
      <c r="F4" s="19"/>
    </row>
    <row r="5" spans="1:23">
      <c r="B5" s="2"/>
      <c r="C5" s="13"/>
    </row>
    <row r="6" spans="1:23">
      <c r="J6" s="20" t="s">
        <v>18</v>
      </c>
      <c r="L6" s="21" t="s">
        <v>19</v>
      </c>
      <c r="N6" s="7" t="s">
        <v>19</v>
      </c>
    </row>
    <row r="7" spans="1:23">
      <c r="J7" s="20" t="s">
        <v>20</v>
      </c>
      <c r="L7" s="21" t="s">
        <v>21</v>
      </c>
      <c r="N7" s="7" t="s">
        <v>22</v>
      </c>
    </row>
    <row r="8" spans="1:23">
      <c r="B8" s="22" t="s">
        <v>23</v>
      </c>
      <c r="C8" s="3" t="s">
        <v>24</v>
      </c>
      <c r="D8" s="4" t="s">
        <v>25</v>
      </c>
      <c r="E8" s="4" t="s">
        <v>26</v>
      </c>
      <c r="F8" s="1" t="s">
        <v>27</v>
      </c>
      <c r="G8" s="1" t="s">
        <v>28</v>
      </c>
      <c r="H8" s="1" t="s">
        <v>29</v>
      </c>
      <c r="I8" s="16" t="s">
        <v>30</v>
      </c>
      <c r="J8" s="7" t="s">
        <v>31</v>
      </c>
      <c r="K8" s="8" t="s">
        <v>32</v>
      </c>
      <c r="L8" s="9" t="s">
        <v>33</v>
      </c>
      <c r="M8" s="9" t="s">
        <v>34</v>
      </c>
      <c r="N8" s="7" t="s">
        <v>35</v>
      </c>
      <c r="O8" s="10" t="s">
        <v>0</v>
      </c>
    </row>
    <row r="9" spans="1:23">
      <c r="A9" s="19" t="s">
        <v>36</v>
      </c>
      <c r="B9" s="23">
        <v>42003</v>
      </c>
      <c r="C9" s="24" t="s">
        <v>37</v>
      </c>
      <c r="D9" s="24" t="s">
        <v>38</v>
      </c>
      <c r="E9" s="24">
        <v>11</v>
      </c>
      <c r="F9" s="24">
        <v>0.99219809999999997</v>
      </c>
      <c r="G9" s="24">
        <v>5.1473999999999999E-3</v>
      </c>
      <c r="H9" s="24">
        <v>6.6353000000000002E-3</v>
      </c>
      <c r="I9" s="24">
        <v>0.99978520000000004</v>
      </c>
      <c r="J9" s="25">
        <f t="shared" ref="J9:J28" si="0">r_to_rstd*(std_+std_bkgd)</f>
        <v>2.827764585E-12</v>
      </c>
      <c r="K9" s="25">
        <f t="shared" ref="K9:K15" si="1">std_*MAX(G9,H9)</f>
        <v>1.8910605000000003E-14</v>
      </c>
      <c r="N9" s="25">
        <f>(BE_ratio1-bkgd_ratio)</f>
        <v>2.827764585E-12</v>
      </c>
      <c r="O9" s="9">
        <f t="shared" ref="O9:O27" si="2">SQRT(ratio_err1^2+bkgd_error^2)</f>
        <v>1.8910605000000003E-14</v>
      </c>
      <c r="P9" s="16">
        <f t="shared" ref="P9:P14" si="3">N9*1000000000000000/(2850)</f>
        <v>0.99219809999999997</v>
      </c>
      <c r="Q9" s="26">
        <f t="shared" ref="Q9:Q27" si="4">O9/N9</f>
        <v>6.6874750112905891E-3</v>
      </c>
      <c r="R9" s="1" t="s">
        <v>12</v>
      </c>
      <c r="T9" s="27">
        <f>-(1-P9)/Q9</f>
        <v>-1.1666436116513235</v>
      </c>
      <c r="V9" s="28"/>
      <c r="W9" s="29"/>
    </row>
    <row r="10" spans="1:23">
      <c r="A10" s="19" t="s">
        <v>36</v>
      </c>
      <c r="B10" s="23">
        <v>42003</v>
      </c>
      <c r="C10" s="24" t="s">
        <v>37</v>
      </c>
      <c r="D10" s="24" t="s">
        <v>39</v>
      </c>
      <c r="E10" s="24">
        <v>12</v>
      </c>
      <c r="F10" s="24">
        <v>1.012602</v>
      </c>
      <c r="G10" s="24">
        <v>4.9142999999999999E-3</v>
      </c>
      <c r="H10" s="24">
        <v>7.8679000000000006E-3</v>
      </c>
      <c r="I10" s="24">
        <v>0.99978259999999997</v>
      </c>
      <c r="J10" s="25">
        <f t="shared" si="0"/>
        <v>2.8859157000000002E-12</v>
      </c>
      <c r="K10" s="25">
        <f t="shared" si="1"/>
        <v>2.2423515000000002E-14</v>
      </c>
      <c r="N10" s="25">
        <f t="shared" ref="N10:N27" si="5">(BE_ratio1-bkgd_ratio)</f>
        <v>2.8859157000000002E-12</v>
      </c>
      <c r="O10" s="9">
        <f t="shared" si="2"/>
        <v>2.2423515000000002E-14</v>
      </c>
      <c r="P10" s="16">
        <f t="shared" si="3"/>
        <v>1.012602</v>
      </c>
      <c r="Q10" s="26">
        <f t="shared" si="4"/>
        <v>7.769982678288212E-3</v>
      </c>
      <c r="R10" s="1" t="s">
        <v>12</v>
      </c>
      <c r="T10" s="27">
        <f t="shared" ref="T10:T20" si="6">-(1-P10)/Q10</f>
        <v>1.6218826375525874</v>
      </c>
      <c r="V10" s="28"/>
      <c r="W10" s="29"/>
    </row>
    <row r="11" spans="1:23">
      <c r="A11" s="19" t="s">
        <v>36</v>
      </c>
      <c r="B11" s="23">
        <v>42003</v>
      </c>
      <c r="C11" s="24" t="s">
        <v>37</v>
      </c>
      <c r="D11" s="24" t="s">
        <v>40</v>
      </c>
      <c r="E11" s="24">
        <v>13</v>
      </c>
      <c r="F11" s="24">
        <v>0.99715909999999996</v>
      </c>
      <c r="G11" s="24">
        <v>4.5697000000000003E-3</v>
      </c>
      <c r="H11" s="24">
        <v>3.6113E-3</v>
      </c>
      <c r="I11" s="24">
        <v>0.99979320000000005</v>
      </c>
      <c r="J11" s="25">
        <f t="shared" si="0"/>
        <v>2.8419034349999999E-12</v>
      </c>
      <c r="K11" s="25">
        <f t="shared" si="1"/>
        <v>1.3023645000000001E-14</v>
      </c>
      <c r="N11" s="25">
        <f t="shared" si="5"/>
        <v>2.8419034349999999E-12</v>
      </c>
      <c r="O11" s="9">
        <f t="shared" si="2"/>
        <v>1.3023645000000001E-14</v>
      </c>
      <c r="P11" s="16">
        <f t="shared" si="3"/>
        <v>0.99715909999999985</v>
      </c>
      <c r="Q11" s="26">
        <f t="shared" si="4"/>
        <v>4.5827190465393139E-3</v>
      </c>
      <c r="R11" s="1" t="s">
        <v>12</v>
      </c>
      <c r="T11" s="27">
        <f t="shared" si="6"/>
        <v>-0.61991581223934733</v>
      </c>
      <c r="V11" s="28"/>
      <c r="W11" s="29"/>
    </row>
    <row r="12" spans="1:23">
      <c r="A12" s="19" t="s">
        <v>36</v>
      </c>
      <c r="B12" s="23">
        <v>42003</v>
      </c>
      <c r="C12" s="24" t="s">
        <v>37</v>
      </c>
      <c r="D12" s="24" t="s">
        <v>41</v>
      </c>
      <c r="E12" s="24">
        <v>11</v>
      </c>
      <c r="F12" s="24">
        <v>0.99490409999999996</v>
      </c>
      <c r="G12" s="24">
        <v>4.6468999999999998E-3</v>
      </c>
      <c r="H12" s="24">
        <v>7.8511999999999992E-3</v>
      </c>
      <c r="I12" s="24">
        <v>0.99980610000000003</v>
      </c>
      <c r="J12" s="25">
        <f t="shared" si="0"/>
        <v>2.8354766850000001E-12</v>
      </c>
      <c r="K12" s="25">
        <f t="shared" si="1"/>
        <v>2.2375919999999998E-14</v>
      </c>
      <c r="N12" s="25">
        <f t="shared" si="5"/>
        <v>2.8354766850000001E-12</v>
      </c>
      <c r="O12" s="9">
        <f t="shared" si="2"/>
        <v>2.2375919999999998E-14</v>
      </c>
      <c r="P12" s="16">
        <f t="shared" si="3"/>
        <v>0.99490410000000007</v>
      </c>
      <c r="Q12" s="26">
        <f t="shared" si="4"/>
        <v>7.8914138558681176E-3</v>
      </c>
      <c r="R12" s="1" t="s">
        <v>12</v>
      </c>
      <c r="T12" s="27">
        <f t="shared" si="6"/>
        <v>-0.64575247136615188</v>
      </c>
      <c r="V12" s="28"/>
      <c r="W12" s="29"/>
    </row>
    <row r="13" spans="1:23">
      <c r="A13" s="19" t="s">
        <v>36</v>
      </c>
      <c r="B13" s="23">
        <v>42003</v>
      </c>
      <c r="C13" s="24" t="s">
        <v>37</v>
      </c>
      <c r="D13" s="24" t="s">
        <v>42</v>
      </c>
      <c r="E13" s="24">
        <v>9</v>
      </c>
      <c r="F13" s="24">
        <v>0.99205290000000002</v>
      </c>
      <c r="G13" s="24">
        <v>5.1402000000000002E-3</v>
      </c>
      <c r="H13" s="24">
        <v>5.9262999999999998E-3</v>
      </c>
      <c r="I13" s="24">
        <v>0.99980729999999995</v>
      </c>
      <c r="J13" s="25">
        <f t="shared" si="0"/>
        <v>2.827350765E-12</v>
      </c>
      <c r="K13" s="25">
        <f t="shared" si="1"/>
        <v>1.6889955E-14</v>
      </c>
      <c r="N13" s="25">
        <f t="shared" si="5"/>
        <v>2.827350765E-12</v>
      </c>
      <c r="O13" s="9">
        <f t="shared" si="2"/>
        <v>1.6889955E-14</v>
      </c>
      <c r="P13" s="16">
        <f t="shared" si="3"/>
        <v>0.99205290000000002</v>
      </c>
      <c r="Q13" s="26">
        <f t="shared" si="4"/>
        <v>5.9737741807921732E-3</v>
      </c>
      <c r="R13" s="1" t="s">
        <v>12</v>
      </c>
      <c r="T13" s="27">
        <f t="shared" si="6"/>
        <v>-1.3303315055920195</v>
      </c>
      <c r="V13" s="28"/>
      <c r="W13" s="29"/>
    </row>
    <row r="14" spans="1:23">
      <c r="A14" s="19" t="s">
        <v>36</v>
      </c>
      <c r="B14" s="23">
        <v>42003</v>
      </c>
      <c r="C14" s="24" t="s">
        <v>37</v>
      </c>
      <c r="D14" s="24" t="s">
        <v>43</v>
      </c>
      <c r="E14" s="24">
        <v>8</v>
      </c>
      <c r="F14" s="24">
        <v>1.003344</v>
      </c>
      <c r="G14" s="24">
        <v>5.6423000000000003E-3</v>
      </c>
      <c r="H14" s="24">
        <v>7.6864999999999998E-3</v>
      </c>
      <c r="I14" s="24">
        <v>0.99981050000000005</v>
      </c>
      <c r="J14" s="25">
        <f t="shared" si="0"/>
        <v>2.8595304000000003E-12</v>
      </c>
      <c r="K14" s="25">
        <f t="shared" si="1"/>
        <v>2.1906524999999999E-14</v>
      </c>
      <c r="N14" s="25">
        <f t="shared" si="5"/>
        <v>2.8595304000000003E-12</v>
      </c>
      <c r="O14" s="9">
        <f t="shared" si="2"/>
        <v>2.1906524999999999E-14</v>
      </c>
      <c r="P14" s="16">
        <f t="shared" si="3"/>
        <v>1.003344</v>
      </c>
      <c r="Q14" s="26">
        <f t="shared" si="4"/>
        <v>7.6608820105566978E-3</v>
      </c>
      <c r="R14" s="1" t="s">
        <v>12</v>
      </c>
      <c r="T14" s="27">
        <f t="shared" si="6"/>
        <v>0.43650326364405306</v>
      </c>
      <c r="V14" s="28"/>
      <c r="W14" s="29"/>
    </row>
    <row r="15" spans="1:23">
      <c r="A15" s="19" t="s">
        <v>36</v>
      </c>
      <c r="B15" s="23">
        <v>42003</v>
      </c>
      <c r="C15" s="24" t="s">
        <v>44</v>
      </c>
      <c r="D15" s="24" t="s">
        <v>45</v>
      </c>
      <c r="E15" s="24">
        <v>8</v>
      </c>
      <c r="F15" s="24">
        <v>0.1911437</v>
      </c>
      <c r="G15" s="24">
        <v>2.2027000000000001E-3</v>
      </c>
      <c r="H15" s="24">
        <v>2.6153000000000001E-3</v>
      </c>
      <c r="I15" s="24">
        <v>0.9995619</v>
      </c>
      <c r="J15" s="25">
        <f t="shared" si="0"/>
        <v>5.4475954499999999E-13</v>
      </c>
      <c r="K15" s="25">
        <f t="shared" si="1"/>
        <v>7.4536050000000002E-15</v>
      </c>
      <c r="N15" s="25">
        <f t="shared" si="5"/>
        <v>5.4475954499999999E-13</v>
      </c>
      <c r="O15" s="9">
        <f t="shared" si="2"/>
        <v>7.4536050000000002E-15</v>
      </c>
      <c r="P15" s="16">
        <f>N15*1000000000000000/(535)</f>
        <v>1.0182421401869159</v>
      </c>
      <c r="Q15" s="26">
        <f t="shared" si="4"/>
        <v>1.3682376138999088E-2</v>
      </c>
      <c r="R15" s="1" t="s">
        <v>12</v>
      </c>
      <c r="T15" s="27">
        <f t="shared" si="6"/>
        <v>1.3332582003004647</v>
      </c>
      <c r="V15" s="28"/>
      <c r="W15" s="29"/>
    </row>
    <row r="16" spans="1:23">
      <c r="A16" s="19" t="s">
        <v>36</v>
      </c>
      <c r="B16" s="23">
        <v>42003</v>
      </c>
      <c r="C16" s="24" t="s">
        <v>44</v>
      </c>
      <c r="D16" s="24" t="s">
        <v>46</v>
      </c>
      <c r="E16" s="24">
        <v>5</v>
      </c>
      <c r="F16" s="24">
        <v>0.1805775</v>
      </c>
      <c r="G16" s="24">
        <v>2.5977000000000001E-3</v>
      </c>
      <c r="H16" s="24">
        <v>2.4894000000000001E-3</v>
      </c>
      <c r="I16" s="24">
        <v>0.99944449999999996</v>
      </c>
      <c r="J16" s="25">
        <f t="shared" si="0"/>
        <v>5.1464587500000008E-13</v>
      </c>
      <c r="K16" s="25">
        <f t="shared" ref="K16" si="7">std_*MAX(G16,H16)</f>
        <v>7.4034450000000001E-15</v>
      </c>
      <c r="N16" s="25">
        <f t="shared" si="5"/>
        <v>5.1464587500000008E-13</v>
      </c>
      <c r="O16" s="9">
        <f t="shared" si="2"/>
        <v>7.4034450000000001E-15</v>
      </c>
      <c r="P16" s="16">
        <f>N16*1000000000000000/(535)</f>
        <v>0.96195490654205618</v>
      </c>
      <c r="Q16" s="26">
        <f t="shared" si="4"/>
        <v>1.4385513145325412E-2</v>
      </c>
      <c r="R16" s="1" t="s">
        <v>12</v>
      </c>
      <c r="T16" s="27">
        <f t="shared" si="6"/>
        <v>-2.6446810116263819</v>
      </c>
      <c r="V16" s="28"/>
      <c r="W16" s="29"/>
    </row>
    <row r="17" spans="1:25">
      <c r="A17" s="19" t="s">
        <v>36</v>
      </c>
      <c r="B17" s="23">
        <v>42003</v>
      </c>
      <c r="C17" s="24" t="s">
        <v>47</v>
      </c>
      <c r="D17" s="24" t="s">
        <v>48</v>
      </c>
      <c r="E17" s="24">
        <v>6</v>
      </c>
      <c r="F17" s="24">
        <v>0.35685240000000001</v>
      </c>
      <c r="G17" s="24">
        <v>2.9144000000000002E-3</v>
      </c>
      <c r="H17" s="24">
        <v>3.4364999999999999E-3</v>
      </c>
      <c r="I17" s="24">
        <v>0.99969750000000002</v>
      </c>
      <c r="J17" s="25">
        <f t="shared" si="0"/>
        <v>1.0170293400000001E-12</v>
      </c>
      <c r="K17" s="25">
        <f t="shared" ref="K17:K27" si="8">std_*MAX(G17,H17)</f>
        <v>9.7940249999999996E-15</v>
      </c>
      <c r="N17" s="25">
        <f t="shared" si="5"/>
        <v>1.0170293400000001E-12</v>
      </c>
      <c r="O17" s="9">
        <f t="shared" si="2"/>
        <v>9.7940249999999996E-15</v>
      </c>
      <c r="P17" s="16">
        <f>N17*1000000000000000/(972)</f>
        <v>1.0463264814814814</v>
      </c>
      <c r="Q17" s="26">
        <f t="shared" si="4"/>
        <v>9.6300319123536777E-3</v>
      </c>
      <c r="R17" s="1" t="s">
        <v>12</v>
      </c>
      <c r="T17" s="30">
        <f t="shared" si="6"/>
        <v>4.8106259567065939</v>
      </c>
      <c r="V17" s="28"/>
      <c r="W17" s="29"/>
    </row>
    <row r="18" spans="1:25">
      <c r="A18" s="19" t="s">
        <v>36</v>
      </c>
      <c r="B18" s="23">
        <v>42003</v>
      </c>
      <c r="C18" s="24" t="s">
        <v>47</v>
      </c>
      <c r="D18" s="24" t="s">
        <v>49</v>
      </c>
      <c r="E18" s="24">
        <v>5</v>
      </c>
      <c r="F18" s="24">
        <v>0.37023289999999998</v>
      </c>
      <c r="G18" s="24">
        <v>3.2212E-3</v>
      </c>
      <c r="H18" s="24">
        <v>3.2431000000000001E-3</v>
      </c>
      <c r="I18" s="24">
        <v>0.99974700000000005</v>
      </c>
      <c r="J18" s="25">
        <f t="shared" si="0"/>
        <v>1.055163765E-12</v>
      </c>
      <c r="K18" s="25">
        <f t="shared" si="8"/>
        <v>9.242835000000001E-15</v>
      </c>
      <c r="N18" s="25">
        <f t="shared" si="5"/>
        <v>1.055163765E-12</v>
      </c>
      <c r="O18" s="9">
        <f t="shared" si="2"/>
        <v>9.242835000000001E-15</v>
      </c>
      <c r="P18" s="16">
        <f>N18*1000000000000000/(972)</f>
        <v>1.0855594290123456</v>
      </c>
      <c r="Q18" s="26">
        <f t="shared" si="4"/>
        <v>8.7596213086411287E-3</v>
      </c>
      <c r="R18" s="1" t="s">
        <v>12</v>
      </c>
      <c r="T18" s="30">
        <f t="shared" si="6"/>
        <v>9.7674803507708194</v>
      </c>
      <c r="V18" s="28"/>
      <c r="W18" s="29"/>
    </row>
    <row r="19" spans="1:25">
      <c r="A19" s="19" t="s">
        <v>36</v>
      </c>
      <c r="B19" s="23">
        <v>42003</v>
      </c>
      <c r="C19" s="24" t="s">
        <v>50</v>
      </c>
      <c r="D19" s="24" t="s">
        <v>51</v>
      </c>
      <c r="E19" s="24">
        <v>8</v>
      </c>
      <c r="F19" s="24">
        <v>2.9566080000000001</v>
      </c>
      <c r="G19" s="24">
        <v>1.24195E-2</v>
      </c>
      <c r="H19" s="24">
        <v>4.2658799999999997E-2</v>
      </c>
      <c r="I19" s="24">
        <v>0.99982139999999997</v>
      </c>
      <c r="J19" s="25">
        <f t="shared" si="0"/>
        <v>8.4263328000000013E-12</v>
      </c>
      <c r="K19" s="25">
        <f t="shared" ref="K19" si="9">std_*MAX(G19,H19)</f>
        <v>1.2157758E-13</v>
      </c>
      <c r="N19" s="25">
        <f t="shared" si="5"/>
        <v>8.4263328000000013E-12</v>
      </c>
      <c r="O19" s="9">
        <f t="shared" si="2"/>
        <v>1.2157758E-13</v>
      </c>
      <c r="P19" s="16">
        <f t="shared" ref="P19:P20" si="10">N19*1000000000000000/(8560)</f>
        <v>0.98438467289719644</v>
      </c>
      <c r="Q19" s="26">
        <f t="shared" si="4"/>
        <v>1.442829079810377E-2</v>
      </c>
      <c r="R19" s="1" t="s">
        <v>12</v>
      </c>
      <c r="T19" s="27">
        <f t="shared" si="6"/>
        <v>-1.0822714430496363</v>
      </c>
      <c r="V19" s="28"/>
      <c r="W19" s="29"/>
    </row>
    <row r="20" spans="1:25">
      <c r="A20" s="19" t="s">
        <v>36</v>
      </c>
      <c r="B20" s="23">
        <v>42003</v>
      </c>
      <c r="C20" s="24" t="s">
        <v>50</v>
      </c>
      <c r="D20" s="24" t="s">
        <v>52</v>
      </c>
      <c r="E20" s="24">
        <v>4</v>
      </c>
      <c r="F20" s="24">
        <v>2.998999</v>
      </c>
      <c r="G20" s="24">
        <v>1.78719E-2</v>
      </c>
      <c r="H20" s="24">
        <v>3.4983199999999999E-2</v>
      </c>
      <c r="I20" s="24">
        <v>0.99981390000000003</v>
      </c>
      <c r="J20" s="25">
        <f t="shared" si="0"/>
        <v>8.54714715E-12</v>
      </c>
      <c r="K20" s="25">
        <f t="shared" si="8"/>
        <v>9.9702120000000004E-14</v>
      </c>
      <c r="N20" s="25">
        <f t="shared" si="5"/>
        <v>8.54714715E-12</v>
      </c>
      <c r="O20" s="9">
        <f t="shared" si="2"/>
        <v>9.9702120000000004E-14</v>
      </c>
      <c r="P20" s="16">
        <f t="shared" si="10"/>
        <v>0.99849849883177577</v>
      </c>
      <c r="Q20" s="26">
        <f t="shared" si="4"/>
        <v>1.1664958874611163E-2</v>
      </c>
      <c r="R20" s="1" t="s">
        <v>12</v>
      </c>
      <c r="T20" s="27">
        <f t="shared" si="6"/>
        <v>-0.12871894229239444</v>
      </c>
      <c r="V20" s="28"/>
      <c r="W20" s="29"/>
    </row>
    <row r="21" spans="1:25">
      <c r="A21" s="19" t="s">
        <v>53</v>
      </c>
      <c r="B21" s="23">
        <v>42003</v>
      </c>
      <c r="C21" s="24" t="s">
        <v>1</v>
      </c>
      <c r="D21" s="24" t="s">
        <v>54</v>
      </c>
      <c r="E21" s="24">
        <v>4</v>
      </c>
      <c r="F21" s="24">
        <v>6.7229000000000004E-3</v>
      </c>
      <c r="G21" s="24">
        <v>3.7209999999999999E-4</v>
      </c>
      <c r="H21" s="24">
        <v>6.4670000000000005E-4</v>
      </c>
      <c r="I21" s="24">
        <v>0.88452810000000004</v>
      </c>
      <c r="J21" s="25">
        <f t="shared" si="0"/>
        <v>1.9160265000000003E-14</v>
      </c>
      <c r="K21" s="25">
        <f t="shared" si="8"/>
        <v>1.8430950000000004E-15</v>
      </c>
      <c r="L21" s="9">
        <v>3.8215649999999996E-15</v>
      </c>
      <c r="M21" s="9">
        <v>4.1553000000000002E-16</v>
      </c>
      <c r="N21" s="25">
        <f t="shared" si="5"/>
        <v>1.5338700000000004E-14</v>
      </c>
      <c r="O21" s="9">
        <f t="shared" si="2"/>
        <v>1.8893555408988009E-15</v>
      </c>
      <c r="P21" s="16"/>
      <c r="Q21" s="26">
        <f t="shared" si="4"/>
        <v>0.12317572811899316</v>
      </c>
      <c r="R21" s="1" t="s">
        <v>12</v>
      </c>
      <c r="T21" s="31"/>
      <c r="V21" s="28"/>
      <c r="W21" s="29"/>
    </row>
    <row r="22" spans="1:25">
      <c r="A22" s="19" t="s">
        <v>53</v>
      </c>
      <c r="B22" s="23">
        <v>42003</v>
      </c>
      <c r="C22" s="24" t="s">
        <v>55</v>
      </c>
      <c r="D22" s="24" t="s">
        <v>56</v>
      </c>
      <c r="E22" s="24">
        <v>2</v>
      </c>
      <c r="F22" s="24">
        <v>1.2486999999999999E-3</v>
      </c>
      <c r="G22" s="24">
        <v>1.4129999999999999E-4</v>
      </c>
      <c r="H22" s="24">
        <v>1.2339999999999999E-4</v>
      </c>
      <c r="I22" s="24">
        <v>0.77026740000000005</v>
      </c>
      <c r="J22" s="25">
        <f t="shared" si="0"/>
        <v>3.5587950000000003E-15</v>
      </c>
      <c r="K22" s="25">
        <f t="shared" si="8"/>
        <v>4.02705E-16</v>
      </c>
      <c r="N22" s="25">
        <f t="shared" si="5"/>
        <v>3.5587950000000003E-15</v>
      </c>
      <c r="O22" s="9">
        <f t="shared" si="2"/>
        <v>4.02705E-16</v>
      </c>
      <c r="P22" s="16"/>
      <c r="Q22" s="26">
        <f t="shared" si="4"/>
        <v>0.113157683991351</v>
      </c>
      <c r="R22" s="1" t="s">
        <v>12</v>
      </c>
      <c r="T22" s="31"/>
      <c r="V22" s="28"/>
      <c r="W22" s="29"/>
    </row>
    <row r="23" spans="1:25">
      <c r="A23" s="19" t="s">
        <v>53</v>
      </c>
      <c r="B23" s="23">
        <v>42003</v>
      </c>
      <c r="C23" s="24" t="s">
        <v>2</v>
      </c>
      <c r="D23" s="24" t="s">
        <v>57</v>
      </c>
      <c r="E23" s="24">
        <v>4</v>
      </c>
      <c r="F23" s="24">
        <v>7.8413000000000007E-3</v>
      </c>
      <c r="G23" s="24">
        <v>3.5570000000000003E-4</v>
      </c>
      <c r="H23" s="24">
        <v>2.2369999999999999E-4</v>
      </c>
      <c r="I23" s="24">
        <v>0.92681659999999999</v>
      </c>
      <c r="J23" s="25">
        <f t="shared" si="0"/>
        <v>2.2347705000000004E-14</v>
      </c>
      <c r="K23" s="25">
        <f t="shared" si="8"/>
        <v>1.0137450000000001E-15</v>
      </c>
      <c r="L23" s="9">
        <v>3.2963100000000001E-15</v>
      </c>
      <c r="M23" s="9">
        <v>3.5625000000000002E-16</v>
      </c>
      <c r="N23" s="25">
        <f t="shared" si="5"/>
        <v>1.9051395000000003E-14</v>
      </c>
      <c r="O23" s="9">
        <f t="shared" si="2"/>
        <v>1.0745198869844151E-15</v>
      </c>
      <c r="P23" s="16"/>
      <c r="Q23" s="26">
        <f t="shared" si="4"/>
        <v>5.6401113250993687E-2</v>
      </c>
      <c r="R23" s="1" t="s">
        <v>12</v>
      </c>
      <c r="T23" s="31"/>
      <c r="V23" s="28"/>
      <c r="W23" s="29"/>
      <c r="Y23" s="12"/>
    </row>
    <row r="24" spans="1:25">
      <c r="A24" s="19" t="s">
        <v>53</v>
      </c>
      <c r="B24" s="23">
        <v>42003</v>
      </c>
      <c r="C24" s="24" t="s">
        <v>3</v>
      </c>
      <c r="D24" s="24" t="s">
        <v>58</v>
      </c>
      <c r="E24" s="24">
        <v>3</v>
      </c>
      <c r="F24" s="24">
        <v>1.0730699999999999E-2</v>
      </c>
      <c r="G24" s="24">
        <v>7.6559999999999996E-4</v>
      </c>
      <c r="H24" s="24">
        <v>3.9439999999999999E-4</v>
      </c>
      <c r="I24" s="24">
        <v>0.96230669999999996</v>
      </c>
      <c r="J24" s="25">
        <f t="shared" si="0"/>
        <v>3.0582495E-14</v>
      </c>
      <c r="K24" s="25">
        <f t="shared" si="8"/>
        <v>2.1819600000000001E-15</v>
      </c>
      <c r="L24" s="9">
        <v>3.2963100000000001E-15</v>
      </c>
      <c r="M24" s="9">
        <v>3.5625000000000002E-16</v>
      </c>
      <c r="N24" s="25">
        <f t="shared" si="5"/>
        <v>2.7286184999999999E-14</v>
      </c>
      <c r="O24" s="9">
        <f t="shared" si="2"/>
        <v>2.2108513075510075E-15</v>
      </c>
      <c r="P24" s="16"/>
      <c r="Q24" s="26">
        <f t="shared" si="4"/>
        <v>8.1024566371261042E-2</v>
      </c>
      <c r="R24" s="1" t="s">
        <v>12</v>
      </c>
      <c r="T24" s="31"/>
      <c r="V24" s="28"/>
      <c r="W24" s="29"/>
    </row>
    <row r="25" spans="1:25">
      <c r="A25" s="19" t="s">
        <v>53</v>
      </c>
      <c r="B25" s="23">
        <v>42003</v>
      </c>
      <c r="C25" s="24" t="s">
        <v>4</v>
      </c>
      <c r="D25" s="24" t="s">
        <v>59</v>
      </c>
      <c r="E25" s="24">
        <v>3</v>
      </c>
      <c r="F25" s="24">
        <v>9.2882999999999993E-3</v>
      </c>
      <c r="G25" s="24">
        <v>6.6330000000000002E-4</v>
      </c>
      <c r="H25" s="24">
        <v>6.4249999999999995E-4</v>
      </c>
      <c r="I25" s="24">
        <v>0.88817120000000005</v>
      </c>
      <c r="J25" s="25">
        <f t="shared" si="0"/>
        <v>2.6471654999999998E-14</v>
      </c>
      <c r="K25" s="25">
        <f t="shared" si="8"/>
        <v>1.890405E-15</v>
      </c>
      <c r="L25" s="9">
        <v>3.2963100000000001E-15</v>
      </c>
      <c r="M25" s="9">
        <v>3.5625000000000002E-16</v>
      </c>
      <c r="N25" s="25">
        <f t="shared" si="5"/>
        <v>2.3175344999999998E-14</v>
      </c>
      <c r="O25" s="9">
        <f t="shared" si="2"/>
        <v>1.9236800998411874E-15</v>
      </c>
      <c r="P25" s="16"/>
      <c r="Q25" s="26">
        <f t="shared" si="4"/>
        <v>8.3005456869841107E-2</v>
      </c>
      <c r="R25" s="1" t="s">
        <v>12</v>
      </c>
      <c r="T25" s="31"/>
      <c r="V25" s="28"/>
      <c r="W25" s="29"/>
    </row>
    <row r="26" spans="1:25">
      <c r="A26" s="19" t="s">
        <v>53</v>
      </c>
      <c r="B26" s="23">
        <v>42003</v>
      </c>
      <c r="C26" s="24" t="s">
        <v>5</v>
      </c>
      <c r="D26" s="24" t="s">
        <v>60</v>
      </c>
      <c r="E26" s="24">
        <v>3</v>
      </c>
      <c r="F26" s="24">
        <v>1.05764E-2</v>
      </c>
      <c r="G26" s="24">
        <v>8.3600000000000005E-4</v>
      </c>
      <c r="H26" s="24">
        <v>7.3660000000000002E-4</v>
      </c>
      <c r="I26" s="24">
        <v>0.86703929999999996</v>
      </c>
      <c r="J26" s="25">
        <f t="shared" si="0"/>
        <v>3.0142740000000004E-14</v>
      </c>
      <c r="K26" s="25">
        <f t="shared" si="8"/>
        <v>2.3826000000000001E-15</v>
      </c>
      <c r="L26" s="9">
        <v>3.2963100000000001E-15</v>
      </c>
      <c r="M26" s="9">
        <v>3.5625000000000002E-16</v>
      </c>
      <c r="N26" s="25">
        <f t="shared" si="5"/>
        <v>2.6846430000000003E-14</v>
      </c>
      <c r="O26" s="9">
        <f t="shared" si="2"/>
        <v>2.4090863044938843E-15</v>
      </c>
      <c r="P26" s="16"/>
      <c r="Q26" s="26">
        <f t="shared" si="4"/>
        <v>8.9735816065446478E-2</v>
      </c>
      <c r="R26" s="1" t="s">
        <v>12</v>
      </c>
      <c r="T26" s="31"/>
      <c r="V26" s="28"/>
      <c r="W26" s="29"/>
    </row>
    <row r="27" spans="1:25">
      <c r="A27" s="19" t="s">
        <v>53</v>
      </c>
      <c r="B27" s="23">
        <v>42003</v>
      </c>
      <c r="C27" s="24" t="s">
        <v>6</v>
      </c>
      <c r="D27" s="24" t="s">
        <v>61</v>
      </c>
      <c r="E27" s="24">
        <v>3</v>
      </c>
      <c r="F27" s="24">
        <v>0.16767599999999999</v>
      </c>
      <c r="G27" s="24">
        <v>3.1828E-3</v>
      </c>
      <c r="H27" s="24">
        <v>4.3914999999999996E-3</v>
      </c>
      <c r="I27" s="24">
        <v>0.99148360000000002</v>
      </c>
      <c r="J27" s="25">
        <f t="shared" si="0"/>
        <v>4.7787660000000004E-13</v>
      </c>
      <c r="K27" s="25">
        <f t="shared" si="8"/>
        <v>1.2515775E-14</v>
      </c>
      <c r="L27" s="9">
        <v>3.2963100000000001E-15</v>
      </c>
      <c r="M27" s="9">
        <v>3.5625000000000002E-16</v>
      </c>
      <c r="N27" s="25">
        <f t="shared" si="5"/>
        <v>4.7458029000000007E-13</v>
      </c>
      <c r="O27" s="9">
        <f t="shared" si="2"/>
        <v>1.2520844137402438E-14</v>
      </c>
      <c r="P27" s="16"/>
      <c r="Q27" s="26">
        <f t="shared" si="4"/>
        <v>2.6382983872765633E-2</v>
      </c>
      <c r="R27" s="1" t="s">
        <v>12</v>
      </c>
      <c r="T27" s="31"/>
      <c r="V27" s="28"/>
      <c r="W27" s="29"/>
    </row>
    <row r="28" spans="1:25" ht="12" customHeight="1">
      <c r="A28" s="19" t="s">
        <v>53</v>
      </c>
      <c r="B28" s="23">
        <v>42003</v>
      </c>
      <c r="C28" s="24" t="s">
        <v>7</v>
      </c>
      <c r="D28" s="24" t="s">
        <v>62</v>
      </c>
      <c r="E28" s="24">
        <v>3</v>
      </c>
      <c r="F28" s="24">
        <v>8.6371999999999994E-3</v>
      </c>
      <c r="G28" s="24">
        <v>7.0759999999999996E-4</v>
      </c>
      <c r="H28" s="24">
        <v>5.5849999999999997E-4</v>
      </c>
      <c r="I28" s="24">
        <v>0.87131239999999999</v>
      </c>
      <c r="J28" s="25">
        <f t="shared" si="0"/>
        <v>2.461602E-14</v>
      </c>
      <c r="K28" s="25">
        <f t="shared" ref="K28:K29" si="11">std_*MAX(G28,H28)</f>
        <v>2.0166599999999999E-15</v>
      </c>
      <c r="L28" s="9">
        <v>3.2963100000000001E-15</v>
      </c>
      <c r="M28" s="9">
        <v>3.5625000000000002E-16</v>
      </c>
      <c r="N28" s="25">
        <f t="shared" ref="N28:N31" si="12">(BE_ratio1-bkgd_ratio)</f>
        <v>2.1319709999999999E-14</v>
      </c>
      <c r="O28" s="9">
        <f t="shared" ref="O28:O31" si="13">SQRT(ratio_err1^2+bkgd_error^2)</f>
        <v>2.0478846691403302E-15</v>
      </c>
      <c r="P28" s="16"/>
      <c r="Q28" s="26">
        <f>O28/N28</f>
        <v>9.6055934585429645E-2</v>
      </c>
      <c r="R28" s="1" t="s">
        <v>12</v>
      </c>
      <c r="T28" s="31"/>
      <c r="V28" s="28"/>
      <c r="W28" s="29"/>
    </row>
    <row r="29" spans="1:25">
      <c r="A29" s="19" t="s">
        <v>53</v>
      </c>
      <c r="B29" s="23">
        <v>42003</v>
      </c>
      <c r="C29" s="24" t="s">
        <v>8</v>
      </c>
      <c r="D29" s="24" t="s">
        <v>63</v>
      </c>
      <c r="E29" s="24">
        <v>3</v>
      </c>
      <c r="F29" s="24">
        <v>8.7779999999999993E-3</v>
      </c>
      <c r="G29" s="24">
        <v>4.4779999999999999E-4</v>
      </c>
      <c r="H29" s="24">
        <v>5.0180000000000005E-4</v>
      </c>
      <c r="I29" s="24">
        <v>0.95650460000000004</v>
      </c>
      <c r="J29" s="25">
        <f t="shared" ref="J29:J31" si="14">r_to_rstd*(std_+std_bkgd)</f>
        <v>2.50173E-14</v>
      </c>
      <c r="K29" s="25">
        <f t="shared" si="11"/>
        <v>1.4301300000000002E-15</v>
      </c>
      <c r="L29" s="9">
        <v>3.2963100000000001E-15</v>
      </c>
      <c r="M29" s="9">
        <v>3.5625000000000002E-16</v>
      </c>
      <c r="N29" s="25">
        <f t="shared" si="12"/>
        <v>2.172099E-14</v>
      </c>
      <c r="O29" s="9">
        <f t="shared" si="13"/>
        <v>1.4738337353310925E-15</v>
      </c>
      <c r="P29" s="16"/>
      <c r="Q29" s="26">
        <f>O29/N29</f>
        <v>6.7852972416593008E-2</v>
      </c>
      <c r="R29" s="1" t="s">
        <v>12</v>
      </c>
      <c r="T29" s="31"/>
      <c r="V29" s="28"/>
      <c r="W29" s="29"/>
    </row>
    <row r="30" spans="1:25">
      <c r="A30" s="19" t="s">
        <v>53</v>
      </c>
      <c r="B30" s="23">
        <v>42003</v>
      </c>
      <c r="C30" s="24" t="s">
        <v>64</v>
      </c>
      <c r="D30" s="24" t="s">
        <v>65</v>
      </c>
      <c r="E30" s="24">
        <v>1</v>
      </c>
      <c r="F30" s="24"/>
      <c r="G30" s="24"/>
      <c r="H30" s="24"/>
      <c r="I30" s="24"/>
      <c r="J30" s="32"/>
      <c r="K30" s="32"/>
      <c r="L30" s="21"/>
      <c r="M30" s="21"/>
      <c r="N30" s="32" t="s">
        <v>66</v>
      </c>
      <c r="O30" s="21"/>
      <c r="P30" s="16"/>
      <c r="Q30" s="26"/>
      <c r="R30" s="1" t="s">
        <v>12</v>
      </c>
      <c r="T30" s="31"/>
      <c r="V30" s="28"/>
      <c r="W30" s="29"/>
    </row>
    <row r="31" spans="1:25">
      <c r="A31" s="19" t="s">
        <v>53</v>
      </c>
      <c r="B31" s="23">
        <v>42003</v>
      </c>
      <c r="C31" s="24" t="s">
        <v>9</v>
      </c>
      <c r="D31" s="24" t="s">
        <v>67</v>
      </c>
      <c r="E31" s="24">
        <v>3</v>
      </c>
      <c r="F31" s="24">
        <v>1.1535699999999999E-2</v>
      </c>
      <c r="G31" s="24">
        <v>7.2570000000000002E-4</v>
      </c>
      <c r="H31" s="24">
        <v>2.3110000000000001E-4</v>
      </c>
      <c r="I31" s="24">
        <v>0.87231230000000004</v>
      </c>
      <c r="J31" s="25">
        <f t="shared" si="14"/>
        <v>3.2876745E-14</v>
      </c>
      <c r="K31" s="25">
        <f t="shared" ref="K31" si="15">std_*MAX(G31,H31)</f>
        <v>2.0682450000000001E-15</v>
      </c>
      <c r="L31" s="9">
        <v>3.2963100000000001E-15</v>
      </c>
      <c r="M31" s="9">
        <v>3.5625000000000002E-16</v>
      </c>
      <c r="N31" s="25">
        <f t="shared" si="12"/>
        <v>2.9580435000000002E-14</v>
      </c>
      <c r="O31" s="9">
        <f t="shared" si="13"/>
        <v>2.0987023234668133E-15</v>
      </c>
      <c r="P31" s="16"/>
      <c r="Q31" s="26">
        <f t="shared" ref="Q31" si="16">O31/N31</f>
        <v>7.0949001374280438E-2</v>
      </c>
      <c r="R31" s="1" t="s">
        <v>12</v>
      </c>
      <c r="T31" s="31"/>
      <c r="V31" s="28"/>
      <c r="W31" s="29"/>
    </row>
    <row r="32" spans="1:25">
      <c r="A32" s="19"/>
      <c r="B32" s="23"/>
      <c r="C32" s="24"/>
      <c r="D32" s="24"/>
      <c r="E32" s="24"/>
      <c r="F32" s="24"/>
      <c r="G32" s="24"/>
      <c r="H32" s="24"/>
      <c r="I32" s="24"/>
      <c r="J32" s="25"/>
      <c r="K32" s="25"/>
      <c r="L32" s="21"/>
      <c r="N32" s="25"/>
      <c r="O32" s="9"/>
      <c r="P32" s="33"/>
      <c r="Q32" s="26"/>
      <c r="T32" s="31"/>
      <c r="V32" s="28"/>
      <c r="W32" s="29"/>
    </row>
    <row r="33" spans="1:366">
      <c r="A33" s="19"/>
      <c r="B33" s="23"/>
      <c r="C33" s="24"/>
      <c r="D33" s="24"/>
      <c r="E33" s="24"/>
      <c r="F33" s="24"/>
      <c r="G33" s="24"/>
      <c r="H33" s="24"/>
      <c r="I33" s="24"/>
      <c r="J33" s="25"/>
      <c r="K33" s="25"/>
      <c r="L33" s="21"/>
      <c r="N33" s="25"/>
      <c r="O33" s="9"/>
      <c r="P33" s="33"/>
      <c r="Q33" s="26"/>
      <c r="T33" s="31"/>
      <c r="V33" s="28"/>
      <c r="W33" s="29"/>
    </row>
    <row r="34" spans="1:366">
      <c r="B34" s="23"/>
      <c r="C34" s="24"/>
      <c r="D34" s="24"/>
      <c r="E34" s="24"/>
      <c r="F34" s="24"/>
      <c r="G34" s="24"/>
      <c r="H34" s="24"/>
      <c r="I34" s="24"/>
      <c r="J34" s="25"/>
      <c r="K34" s="25"/>
      <c r="N34" s="25"/>
      <c r="O34" s="9"/>
      <c r="P34" s="16"/>
      <c r="Q34" s="26"/>
      <c r="S34" s="24"/>
      <c r="T34" s="24"/>
      <c r="U34" s="24"/>
    </row>
    <row r="35" spans="1:366">
      <c r="C35" s="34" t="s">
        <v>68</v>
      </c>
      <c r="D35" s="34" t="s">
        <v>69</v>
      </c>
      <c r="E35" s="35" t="s">
        <v>70</v>
      </c>
      <c r="F35" s="36"/>
      <c r="G35" s="36"/>
      <c r="H35" s="36"/>
      <c r="I35" s="24"/>
      <c r="J35" s="24"/>
      <c r="K35" s="24"/>
      <c r="L35" s="37"/>
      <c r="M35" s="37"/>
      <c r="N35" s="24"/>
      <c r="O35" s="24"/>
      <c r="P35" s="24"/>
      <c r="Q35" s="24"/>
      <c r="R35" s="24"/>
      <c r="S35" s="24"/>
      <c r="T35" s="24"/>
      <c r="U35" s="24"/>
    </row>
    <row r="36" spans="1:366" ht="15">
      <c r="C36" s="38" t="s">
        <v>55</v>
      </c>
      <c r="D36" s="38" t="s">
        <v>56</v>
      </c>
      <c r="E36" s="39">
        <v>23.9</v>
      </c>
      <c r="F36" s="39">
        <v>22.9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0"/>
      <c r="U36" s="40"/>
      <c r="V36" s="40"/>
      <c r="W36" s="40"/>
      <c r="X36" s="40"/>
      <c r="Y36" s="40"/>
      <c r="Z36" s="40"/>
      <c r="AA36" s="40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  <c r="IW36" s="42"/>
      <c r="IX36" s="42"/>
      <c r="IY36" s="42"/>
      <c r="IZ36" s="42"/>
      <c r="JA36" s="42"/>
      <c r="JB36" s="42"/>
      <c r="JC36" s="42"/>
      <c r="JD36" s="42"/>
      <c r="JE36" s="42"/>
      <c r="JF36" s="42"/>
      <c r="JG36" s="42"/>
      <c r="JH36" s="42"/>
      <c r="JI36" s="42"/>
      <c r="JJ36" s="42"/>
      <c r="JK36" s="42"/>
      <c r="JL36" s="42"/>
      <c r="JM36" s="42"/>
      <c r="JN36" s="42"/>
      <c r="JO36" s="42"/>
      <c r="JP36" s="42"/>
      <c r="JQ36" s="42"/>
      <c r="JR36" s="42"/>
      <c r="JS36" s="42"/>
      <c r="JT36" s="42"/>
      <c r="JU36" s="42"/>
      <c r="JV36" s="42"/>
      <c r="JW36" s="42"/>
      <c r="JX36" s="42"/>
      <c r="JY36" s="42"/>
      <c r="JZ36" s="42"/>
      <c r="KA36" s="42"/>
      <c r="KB36" s="42"/>
      <c r="KC36" s="42"/>
      <c r="KD36" s="42"/>
      <c r="KE36" s="42"/>
      <c r="KF36" s="42"/>
      <c r="KG36" s="42"/>
      <c r="KH36" s="42"/>
      <c r="KI36" s="42"/>
      <c r="KJ36" s="42"/>
      <c r="KK36" s="42"/>
      <c r="KL36" s="42"/>
      <c r="KM36" s="42"/>
      <c r="KN36" s="42"/>
      <c r="KO36" s="42"/>
      <c r="KP36" s="42"/>
      <c r="KQ36" s="42"/>
      <c r="KR36" s="42"/>
      <c r="KS36" s="42"/>
      <c r="KT36" s="42"/>
      <c r="KU36" s="42"/>
      <c r="KV36" s="42"/>
      <c r="KW36" s="42"/>
      <c r="KX36" s="42"/>
      <c r="KY36" s="42"/>
      <c r="KZ36" s="42"/>
      <c r="LA36" s="42"/>
      <c r="LB36" s="42"/>
      <c r="LC36" s="42"/>
      <c r="LD36" s="42"/>
      <c r="LE36" s="42"/>
      <c r="LF36" s="42"/>
      <c r="LG36" s="42"/>
      <c r="LH36" s="42"/>
      <c r="LI36" s="42"/>
      <c r="LJ36" s="42"/>
      <c r="LK36" s="42"/>
      <c r="LL36" s="42"/>
      <c r="LM36" s="42"/>
      <c r="LN36" s="42"/>
      <c r="LO36" s="42"/>
      <c r="LP36" s="42"/>
      <c r="LQ36" s="42"/>
      <c r="LR36" s="42"/>
      <c r="LS36" s="42"/>
      <c r="LT36" s="42"/>
      <c r="LU36" s="42"/>
      <c r="LV36" s="42"/>
      <c r="LW36" s="42"/>
      <c r="LX36" s="42"/>
      <c r="LY36" s="42"/>
      <c r="LZ36" s="42"/>
      <c r="MA36" s="42"/>
      <c r="MB36" s="42"/>
      <c r="MC36" s="42"/>
      <c r="MD36" s="42"/>
      <c r="ME36" s="42"/>
      <c r="MF36" s="42"/>
      <c r="MG36" s="42"/>
      <c r="MH36" s="42"/>
      <c r="MI36" s="42"/>
      <c r="MJ36" s="42"/>
      <c r="MK36" s="42"/>
      <c r="ML36" s="42"/>
      <c r="MM36" s="42"/>
      <c r="MN36" s="42"/>
      <c r="MO36" s="42"/>
      <c r="MP36" s="42"/>
      <c r="MQ36" s="42"/>
      <c r="MR36" s="42"/>
      <c r="MS36" s="42"/>
      <c r="MT36" s="42"/>
      <c r="MU36" s="42"/>
      <c r="MV36" s="42"/>
      <c r="MW36" s="42"/>
      <c r="MX36" s="42"/>
      <c r="MY36" s="42"/>
      <c r="MZ36" s="42"/>
      <c r="NA36" s="42"/>
      <c r="NB36" s="42"/>
    </row>
    <row r="37" spans="1:366" ht="15">
      <c r="C37" s="38" t="s">
        <v>1</v>
      </c>
      <c r="D37" s="38" t="s">
        <v>54</v>
      </c>
      <c r="E37" s="39">
        <v>7.4</v>
      </c>
      <c r="F37" s="39">
        <v>8.1</v>
      </c>
      <c r="G37" s="39">
        <v>7.7</v>
      </c>
      <c r="H37" s="39">
        <v>7.3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0"/>
      <c r="U37" s="40"/>
      <c r="V37" s="40"/>
      <c r="W37" s="40"/>
      <c r="X37" s="40"/>
      <c r="Y37" s="40"/>
      <c r="Z37" s="40"/>
      <c r="AA37" s="40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  <c r="IW37" s="42"/>
      <c r="IX37" s="42"/>
      <c r="IY37" s="42"/>
      <c r="IZ37" s="42"/>
      <c r="JA37" s="42"/>
      <c r="JB37" s="42"/>
      <c r="JC37" s="42"/>
      <c r="JD37" s="42"/>
      <c r="JE37" s="42"/>
      <c r="JF37" s="42"/>
      <c r="JG37" s="42"/>
      <c r="JH37" s="42"/>
      <c r="JI37" s="42"/>
      <c r="JJ37" s="42"/>
      <c r="JK37" s="42"/>
      <c r="JL37" s="42"/>
      <c r="JM37" s="42"/>
      <c r="JN37" s="42"/>
      <c r="JO37" s="42"/>
      <c r="JP37" s="42"/>
      <c r="JQ37" s="42"/>
      <c r="JR37" s="42"/>
      <c r="JS37" s="42"/>
      <c r="JT37" s="42"/>
      <c r="JU37" s="42"/>
      <c r="JV37" s="42"/>
      <c r="JW37" s="42"/>
      <c r="JX37" s="42"/>
      <c r="JY37" s="42"/>
      <c r="JZ37" s="42"/>
      <c r="KA37" s="42"/>
      <c r="KB37" s="42"/>
      <c r="KC37" s="42"/>
      <c r="KD37" s="42"/>
      <c r="KE37" s="42"/>
      <c r="KF37" s="42"/>
      <c r="KG37" s="42"/>
      <c r="KH37" s="42"/>
      <c r="KI37" s="42"/>
      <c r="KJ37" s="42"/>
      <c r="KK37" s="42"/>
      <c r="KL37" s="42"/>
      <c r="KM37" s="42"/>
      <c r="KN37" s="42"/>
      <c r="KO37" s="42"/>
      <c r="KP37" s="42"/>
      <c r="KQ37" s="42"/>
      <c r="KR37" s="42"/>
      <c r="KS37" s="42"/>
      <c r="KT37" s="42"/>
      <c r="KU37" s="42"/>
      <c r="KV37" s="42"/>
      <c r="KW37" s="42"/>
      <c r="KX37" s="42"/>
      <c r="KY37" s="42"/>
      <c r="KZ37" s="42"/>
      <c r="LA37" s="42"/>
      <c r="LB37" s="42"/>
      <c r="LC37" s="42"/>
      <c r="LD37" s="42"/>
      <c r="LE37" s="42"/>
      <c r="LF37" s="42"/>
      <c r="LG37" s="42"/>
      <c r="LH37" s="42"/>
      <c r="LI37" s="42"/>
      <c r="LJ37" s="42"/>
      <c r="LK37" s="42"/>
      <c r="LL37" s="42"/>
      <c r="LM37" s="42"/>
      <c r="LN37" s="42"/>
      <c r="LO37" s="42"/>
      <c r="LP37" s="42"/>
      <c r="LQ37" s="42"/>
      <c r="LR37" s="42"/>
      <c r="LS37" s="42"/>
      <c r="LT37" s="42"/>
      <c r="LU37" s="42"/>
      <c r="LV37" s="42"/>
      <c r="LW37" s="42"/>
      <c r="LX37" s="42"/>
      <c r="LY37" s="42"/>
      <c r="LZ37" s="42"/>
      <c r="MA37" s="42"/>
      <c r="MB37" s="42"/>
      <c r="MC37" s="42"/>
      <c r="MD37" s="42"/>
      <c r="ME37" s="42"/>
      <c r="MF37" s="42"/>
      <c r="MG37" s="42"/>
      <c r="MH37" s="42"/>
      <c r="MI37" s="42"/>
      <c r="MJ37" s="42"/>
      <c r="MK37" s="42"/>
      <c r="ML37" s="42"/>
      <c r="MM37" s="42"/>
      <c r="MN37" s="42"/>
      <c r="MO37" s="42"/>
      <c r="MP37" s="42"/>
      <c r="MQ37" s="42"/>
      <c r="MR37" s="42"/>
      <c r="MS37" s="42"/>
      <c r="MT37" s="42"/>
      <c r="MU37" s="42"/>
      <c r="MV37" s="42"/>
      <c r="MW37" s="42"/>
      <c r="MX37" s="42"/>
      <c r="MY37" s="42"/>
      <c r="MZ37" s="42"/>
      <c r="NA37" s="42"/>
      <c r="NB37" s="42"/>
    </row>
    <row r="38" spans="1:366" ht="15">
      <c r="C38" s="38" t="s">
        <v>2</v>
      </c>
      <c r="D38" s="38" t="s">
        <v>57</v>
      </c>
      <c r="E38" s="39">
        <v>10.1</v>
      </c>
      <c r="F38" s="39">
        <v>9.4</v>
      </c>
      <c r="G38" s="39">
        <v>9.5</v>
      </c>
      <c r="H38" s="39">
        <v>8.9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0"/>
      <c r="U38" s="40"/>
      <c r="V38" s="40"/>
      <c r="W38" s="40"/>
      <c r="X38" s="40"/>
      <c r="Y38" s="40"/>
      <c r="Z38" s="40"/>
      <c r="AA38" s="40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  <c r="IW38" s="42"/>
      <c r="IX38" s="42"/>
      <c r="IY38" s="42"/>
      <c r="IZ38" s="42"/>
      <c r="JA38" s="42"/>
      <c r="JB38" s="42"/>
      <c r="JC38" s="42"/>
      <c r="JD38" s="42"/>
      <c r="JE38" s="42"/>
      <c r="JF38" s="42"/>
      <c r="JG38" s="42"/>
      <c r="JH38" s="42"/>
      <c r="JI38" s="42"/>
      <c r="JJ38" s="42"/>
      <c r="JK38" s="42"/>
      <c r="JL38" s="42"/>
      <c r="JM38" s="42"/>
      <c r="JN38" s="42"/>
      <c r="JO38" s="42"/>
      <c r="JP38" s="42"/>
      <c r="JQ38" s="42"/>
      <c r="JR38" s="42"/>
      <c r="JS38" s="42"/>
      <c r="JT38" s="42"/>
      <c r="JU38" s="42"/>
      <c r="JV38" s="42"/>
      <c r="JW38" s="42"/>
      <c r="JX38" s="42"/>
      <c r="JY38" s="42"/>
      <c r="JZ38" s="42"/>
      <c r="KA38" s="42"/>
      <c r="KB38" s="42"/>
      <c r="KC38" s="42"/>
      <c r="KD38" s="42"/>
      <c r="KE38" s="42"/>
      <c r="KF38" s="42"/>
      <c r="KG38" s="42"/>
      <c r="KH38" s="42"/>
      <c r="KI38" s="42"/>
      <c r="KJ38" s="42"/>
      <c r="KK38" s="42"/>
      <c r="KL38" s="42"/>
      <c r="KM38" s="42"/>
      <c r="KN38" s="42"/>
      <c r="KO38" s="42"/>
      <c r="KP38" s="42"/>
      <c r="KQ38" s="42"/>
      <c r="KR38" s="42"/>
      <c r="KS38" s="42"/>
      <c r="KT38" s="42"/>
      <c r="KU38" s="42"/>
      <c r="KV38" s="42"/>
      <c r="KW38" s="42"/>
      <c r="KX38" s="42"/>
      <c r="KY38" s="42"/>
      <c r="KZ38" s="42"/>
      <c r="LA38" s="42"/>
      <c r="LB38" s="42"/>
      <c r="LC38" s="42"/>
      <c r="LD38" s="42"/>
      <c r="LE38" s="42"/>
      <c r="LF38" s="42"/>
      <c r="LG38" s="42"/>
      <c r="LH38" s="42"/>
      <c r="LI38" s="42"/>
      <c r="LJ38" s="42"/>
      <c r="LK38" s="42"/>
      <c r="LL38" s="42"/>
      <c r="LM38" s="42"/>
      <c r="LN38" s="42"/>
      <c r="LO38" s="42"/>
      <c r="LP38" s="42"/>
      <c r="LQ38" s="42"/>
      <c r="LR38" s="42"/>
      <c r="LS38" s="42"/>
      <c r="LT38" s="42"/>
      <c r="LU38" s="42"/>
      <c r="LV38" s="42"/>
      <c r="LW38" s="42"/>
      <c r="LX38" s="42"/>
      <c r="LY38" s="42"/>
      <c r="LZ38" s="42"/>
      <c r="MA38" s="42"/>
      <c r="MB38" s="42"/>
      <c r="MC38" s="42"/>
      <c r="MD38" s="42"/>
      <c r="ME38" s="42"/>
      <c r="MF38" s="42"/>
      <c r="MG38" s="42"/>
      <c r="MH38" s="42"/>
      <c r="MI38" s="42"/>
      <c r="MJ38" s="42"/>
      <c r="MK38" s="42"/>
      <c r="ML38" s="42"/>
      <c r="MM38" s="42"/>
      <c r="MN38" s="42"/>
      <c r="MO38" s="42"/>
      <c r="MP38" s="42"/>
      <c r="MQ38" s="42"/>
      <c r="MR38" s="42"/>
      <c r="MS38" s="42"/>
      <c r="MT38" s="42"/>
      <c r="MU38" s="42"/>
      <c r="MV38" s="42"/>
      <c r="MW38" s="42"/>
      <c r="MX38" s="42"/>
      <c r="MY38" s="42"/>
      <c r="MZ38" s="42"/>
      <c r="NA38" s="42"/>
      <c r="NB38" s="42"/>
    </row>
    <row r="39" spans="1:366" ht="15">
      <c r="C39" s="38" t="s">
        <v>3</v>
      </c>
      <c r="D39" s="38" t="s">
        <v>58</v>
      </c>
      <c r="E39" s="39">
        <v>5</v>
      </c>
      <c r="F39" s="39">
        <v>3.4</v>
      </c>
      <c r="G39" s="39">
        <v>2.2000000000000002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0"/>
      <c r="U39" s="40"/>
      <c r="V39" s="40"/>
      <c r="W39" s="40"/>
      <c r="X39" s="40"/>
      <c r="Y39" s="40"/>
      <c r="Z39" s="40"/>
      <c r="AA39" s="40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  <c r="IW39" s="42"/>
      <c r="IX39" s="42"/>
      <c r="IY39" s="42"/>
      <c r="IZ39" s="42"/>
      <c r="JA39" s="42"/>
      <c r="JB39" s="42"/>
      <c r="JC39" s="42"/>
      <c r="JD39" s="42"/>
      <c r="JE39" s="42"/>
      <c r="JF39" s="42"/>
      <c r="JG39" s="42"/>
      <c r="JH39" s="42"/>
      <c r="JI39" s="42"/>
      <c r="JJ39" s="42"/>
      <c r="JK39" s="42"/>
      <c r="JL39" s="42"/>
      <c r="JM39" s="42"/>
      <c r="JN39" s="42"/>
      <c r="JO39" s="42"/>
      <c r="JP39" s="42"/>
      <c r="JQ39" s="42"/>
      <c r="JR39" s="42"/>
      <c r="JS39" s="42"/>
      <c r="JT39" s="42"/>
      <c r="JU39" s="42"/>
      <c r="JV39" s="42"/>
      <c r="JW39" s="42"/>
      <c r="JX39" s="42"/>
      <c r="JY39" s="42"/>
      <c r="JZ39" s="42"/>
      <c r="KA39" s="42"/>
      <c r="KB39" s="42"/>
      <c r="KC39" s="42"/>
      <c r="KD39" s="42"/>
      <c r="KE39" s="42"/>
      <c r="KF39" s="42"/>
      <c r="KG39" s="42"/>
      <c r="KH39" s="42"/>
      <c r="KI39" s="42"/>
      <c r="KJ39" s="42"/>
      <c r="KK39" s="42"/>
      <c r="KL39" s="42"/>
      <c r="KM39" s="42"/>
      <c r="KN39" s="42"/>
      <c r="KO39" s="42"/>
      <c r="KP39" s="42"/>
      <c r="KQ39" s="42"/>
      <c r="KR39" s="42"/>
      <c r="KS39" s="42"/>
      <c r="KT39" s="42"/>
      <c r="KU39" s="42"/>
      <c r="KV39" s="42"/>
      <c r="KW39" s="42"/>
      <c r="KX39" s="42"/>
      <c r="KY39" s="42"/>
      <c r="KZ39" s="42"/>
      <c r="LA39" s="42"/>
      <c r="LB39" s="42"/>
      <c r="LC39" s="42"/>
      <c r="LD39" s="42"/>
      <c r="LE39" s="42"/>
      <c r="LF39" s="42"/>
      <c r="LG39" s="42"/>
      <c r="LH39" s="42"/>
      <c r="LI39" s="42"/>
      <c r="LJ39" s="42"/>
      <c r="LK39" s="42"/>
      <c r="LL39" s="42"/>
      <c r="LM39" s="42"/>
      <c r="LN39" s="42"/>
      <c r="LO39" s="42"/>
      <c r="LP39" s="42"/>
      <c r="LQ39" s="42"/>
      <c r="LR39" s="42"/>
      <c r="LS39" s="42"/>
      <c r="LT39" s="42"/>
      <c r="LU39" s="42"/>
      <c r="LV39" s="42"/>
      <c r="LW39" s="42"/>
      <c r="LX39" s="42"/>
      <c r="LY39" s="42"/>
      <c r="LZ39" s="42"/>
      <c r="MA39" s="42"/>
      <c r="MB39" s="42"/>
      <c r="MC39" s="42"/>
      <c r="MD39" s="42"/>
      <c r="ME39" s="42"/>
      <c r="MF39" s="42"/>
      <c r="MG39" s="42"/>
      <c r="MH39" s="42"/>
      <c r="MI39" s="42"/>
      <c r="MJ39" s="42"/>
      <c r="MK39" s="42"/>
      <c r="ML39" s="42"/>
      <c r="MM39" s="42"/>
      <c r="MN39" s="42"/>
      <c r="MO39" s="42"/>
      <c r="MP39" s="42"/>
      <c r="MQ39" s="42"/>
      <c r="MR39" s="42"/>
      <c r="MS39" s="42"/>
      <c r="MT39" s="42"/>
      <c r="MU39" s="42"/>
      <c r="MV39" s="42"/>
      <c r="MW39" s="42"/>
      <c r="MX39" s="42"/>
      <c r="MY39" s="42"/>
      <c r="MZ39" s="42"/>
      <c r="NA39" s="42"/>
      <c r="NB39" s="42"/>
    </row>
    <row r="40" spans="1:366" ht="15">
      <c r="C40" s="38" t="s">
        <v>4</v>
      </c>
      <c r="D40" s="38" t="s">
        <v>59</v>
      </c>
      <c r="E40" s="39">
        <v>4.9000000000000004</v>
      </c>
      <c r="F40" s="39">
        <v>4</v>
      </c>
      <c r="G40" s="39">
        <v>3.7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0"/>
      <c r="U40" s="40"/>
      <c r="V40" s="40"/>
      <c r="W40" s="40"/>
      <c r="X40" s="40"/>
      <c r="Y40" s="40"/>
      <c r="Z40" s="40"/>
      <c r="AA40" s="40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  <c r="IW40" s="42"/>
      <c r="IX40" s="42"/>
      <c r="IY40" s="42"/>
      <c r="IZ40" s="42"/>
      <c r="JA40" s="42"/>
      <c r="JB40" s="42"/>
      <c r="JC40" s="42"/>
      <c r="JD40" s="42"/>
      <c r="JE40" s="42"/>
      <c r="JF40" s="42"/>
      <c r="JG40" s="42"/>
      <c r="JH40" s="42"/>
      <c r="JI40" s="42"/>
      <c r="JJ40" s="42"/>
      <c r="JK40" s="42"/>
      <c r="JL40" s="42"/>
      <c r="JM40" s="42"/>
      <c r="JN40" s="42"/>
      <c r="JO40" s="42"/>
      <c r="JP40" s="42"/>
      <c r="JQ40" s="42"/>
      <c r="JR40" s="42"/>
      <c r="JS40" s="42"/>
      <c r="JT40" s="42"/>
      <c r="JU40" s="42"/>
      <c r="JV40" s="42"/>
      <c r="JW40" s="42"/>
      <c r="JX40" s="42"/>
      <c r="JY40" s="42"/>
      <c r="JZ40" s="42"/>
      <c r="KA40" s="42"/>
      <c r="KB40" s="42"/>
      <c r="KC40" s="42"/>
      <c r="KD40" s="42"/>
      <c r="KE40" s="42"/>
      <c r="KF40" s="42"/>
      <c r="KG40" s="42"/>
      <c r="KH40" s="42"/>
      <c r="KI40" s="42"/>
      <c r="KJ40" s="42"/>
      <c r="KK40" s="42"/>
      <c r="KL40" s="42"/>
      <c r="KM40" s="42"/>
      <c r="KN40" s="42"/>
      <c r="KO40" s="42"/>
      <c r="KP40" s="42"/>
      <c r="KQ40" s="42"/>
      <c r="KR40" s="42"/>
      <c r="KS40" s="42"/>
      <c r="KT40" s="42"/>
      <c r="KU40" s="42"/>
      <c r="KV40" s="42"/>
      <c r="KW40" s="42"/>
      <c r="KX40" s="42"/>
      <c r="KY40" s="42"/>
      <c r="KZ40" s="42"/>
      <c r="LA40" s="42"/>
      <c r="LB40" s="42"/>
      <c r="LC40" s="42"/>
      <c r="LD40" s="42"/>
      <c r="LE40" s="42"/>
      <c r="LF40" s="42"/>
      <c r="LG40" s="42"/>
      <c r="LH40" s="42"/>
      <c r="LI40" s="42"/>
      <c r="LJ40" s="42"/>
      <c r="LK40" s="42"/>
      <c r="LL40" s="42"/>
      <c r="LM40" s="42"/>
      <c r="LN40" s="42"/>
      <c r="LO40" s="42"/>
      <c r="LP40" s="42"/>
      <c r="LQ40" s="42"/>
      <c r="LR40" s="42"/>
      <c r="LS40" s="42"/>
      <c r="LT40" s="42"/>
      <c r="LU40" s="42"/>
      <c r="LV40" s="42"/>
      <c r="LW40" s="42"/>
      <c r="LX40" s="42"/>
      <c r="LY40" s="42"/>
      <c r="LZ40" s="42"/>
      <c r="MA40" s="42"/>
      <c r="MB40" s="42"/>
      <c r="MC40" s="42"/>
      <c r="MD40" s="42"/>
      <c r="ME40" s="42"/>
      <c r="MF40" s="42"/>
      <c r="MG40" s="42"/>
      <c r="MH40" s="42"/>
      <c r="MI40" s="42"/>
      <c r="MJ40" s="42"/>
      <c r="MK40" s="42"/>
      <c r="ML40" s="42"/>
      <c r="MM40" s="42"/>
      <c r="MN40" s="42"/>
      <c r="MO40" s="42"/>
      <c r="MP40" s="42"/>
      <c r="MQ40" s="42"/>
      <c r="MR40" s="42"/>
      <c r="MS40" s="42"/>
      <c r="MT40" s="42"/>
      <c r="MU40" s="42"/>
      <c r="MV40" s="42"/>
      <c r="MW40" s="42"/>
      <c r="MX40" s="42"/>
      <c r="MY40" s="42"/>
      <c r="MZ40" s="42"/>
      <c r="NA40" s="42"/>
      <c r="NB40" s="42"/>
    </row>
    <row r="41" spans="1:366" ht="15">
      <c r="C41" s="38" t="s">
        <v>5</v>
      </c>
      <c r="D41" s="38" t="s">
        <v>60</v>
      </c>
      <c r="E41" s="39">
        <v>4.5999999999999996</v>
      </c>
      <c r="F41" s="39">
        <v>3.4</v>
      </c>
      <c r="G41" s="39">
        <v>1.3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0"/>
      <c r="U41" s="40"/>
      <c r="V41" s="40"/>
      <c r="W41" s="40"/>
      <c r="X41" s="40"/>
      <c r="Y41" s="40"/>
      <c r="Z41" s="40"/>
      <c r="AA41" s="40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  <c r="IW41" s="42"/>
      <c r="IX41" s="42"/>
      <c r="IY41" s="42"/>
      <c r="IZ41" s="42"/>
      <c r="JA41" s="42"/>
      <c r="JB41" s="42"/>
      <c r="JC41" s="42"/>
      <c r="JD41" s="42"/>
      <c r="JE41" s="42"/>
      <c r="JF41" s="42"/>
      <c r="JG41" s="42"/>
      <c r="JH41" s="42"/>
      <c r="JI41" s="42"/>
      <c r="JJ41" s="42"/>
      <c r="JK41" s="42"/>
      <c r="JL41" s="42"/>
      <c r="JM41" s="42"/>
      <c r="JN41" s="42"/>
      <c r="JO41" s="42"/>
      <c r="JP41" s="42"/>
      <c r="JQ41" s="42"/>
      <c r="JR41" s="42"/>
      <c r="JS41" s="42"/>
      <c r="JT41" s="42"/>
      <c r="JU41" s="42"/>
      <c r="JV41" s="42"/>
      <c r="JW41" s="42"/>
      <c r="JX41" s="42"/>
      <c r="JY41" s="42"/>
      <c r="JZ41" s="42"/>
      <c r="KA41" s="42"/>
      <c r="KB41" s="42"/>
      <c r="KC41" s="42"/>
      <c r="KD41" s="42"/>
      <c r="KE41" s="42"/>
      <c r="KF41" s="42"/>
      <c r="KG41" s="42"/>
      <c r="KH41" s="42"/>
      <c r="KI41" s="42"/>
      <c r="KJ41" s="42"/>
      <c r="KK41" s="42"/>
      <c r="KL41" s="42"/>
      <c r="KM41" s="42"/>
      <c r="KN41" s="42"/>
      <c r="KO41" s="42"/>
      <c r="KP41" s="42"/>
      <c r="KQ41" s="42"/>
      <c r="KR41" s="42"/>
      <c r="KS41" s="42"/>
      <c r="KT41" s="42"/>
      <c r="KU41" s="42"/>
      <c r="KV41" s="42"/>
      <c r="KW41" s="42"/>
      <c r="KX41" s="42"/>
      <c r="KY41" s="42"/>
      <c r="KZ41" s="42"/>
      <c r="LA41" s="42"/>
      <c r="LB41" s="42"/>
      <c r="LC41" s="42"/>
      <c r="LD41" s="42"/>
      <c r="LE41" s="42"/>
      <c r="LF41" s="42"/>
      <c r="LG41" s="42"/>
      <c r="LH41" s="42"/>
      <c r="LI41" s="42"/>
      <c r="LJ41" s="42"/>
      <c r="LK41" s="42"/>
      <c r="LL41" s="42"/>
      <c r="LM41" s="42"/>
      <c r="LN41" s="42"/>
      <c r="LO41" s="42"/>
      <c r="LP41" s="42"/>
      <c r="LQ41" s="42"/>
      <c r="LR41" s="42"/>
      <c r="LS41" s="42"/>
      <c r="LT41" s="42"/>
      <c r="LU41" s="42"/>
      <c r="LV41" s="42"/>
      <c r="LW41" s="42"/>
      <c r="LX41" s="42"/>
      <c r="LY41" s="42"/>
      <c r="LZ41" s="42"/>
      <c r="MA41" s="42"/>
      <c r="MB41" s="42"/>
      <c r="MC41" s="42"/>
      <c r="MD41" s="42"/>
      <c r="ME41" s="42"/>
      <c r="MF41" s="42"/>
      <c r="MG41" s="42"/>
      <c r="MH41" s="42"/>
      <c r="MI41" s="42"/>
      <c r="MJ41" s="42"/>
      <c r="MK41" s="42"/>
      <c r="ML41" s="42"/>
      <c r="MM41" s="42"/>
      <c r="MN41" s="42"/>
      <c r="MO41" s="42"/>
      <c r="MP41" s="42"/>
      <c r="MQ41" s="42"/>
      <c r="MR41" s="42"/>
      <c r="MS41" s="42"/>
      <c r="MT41" s="42"/>
      <c r="MU41" s="42"/>
      <c r="MV41" s="42"/>
      <c r="MW41" s="42"/>
      <c r="MX41" s="42"/>
      <c r="MY41" s="42"/>
      <c r="MZ41" s="42"/>
      <c r="NA41" s="42"/>
      <c r="NB41" s="42"/>
    </row>
    <row r="42" spans="1:366" ht="15">
      <c r="C42" s="38" t="s">
        <v>6</v>
      </c>
      <c r="D42" s="38" t="s">
        <v>61</v>
      </c>
      <c r="E42" s="39">
        <v>4.0999999999999996</v>
      </c>
      <c r="F42" s="39">
        <v>3.5</v>
      </c>
      <c r="G42" s="39">
        <v>3.6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3"/>
      <c r="U42" s="43"/>
      <c r="V42" s="43"/>
      <c r="W42" s="43"/>
      <c r="X42" s="43"/>
      <c r="Y42" s="43"/>
      <c r="Z42" s="43"/>
      <c r="AA42" s="43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366" ht="15">
      <c r="C43" s="38" t="s">
        <v>7</v>
      </c>
      <c r="D43" s="38" t="s">
        <v>62</v>
      </c>
      <c r="E43" s="39">
        <v>3.6</v>
      </c>
      <c r="F43" s="39">
        <v>3.3</v>
      </c>
      <c r="G43" s="39">
        <v>3.4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3"/>
      <c r="U43" s="43"/>
      <c r="V43" s="43"/>
      <c r="W43" s="43"/>
      <c r="X43" s="43"/>
      <c r="Y43" s="43"/>
      <c r="Z43" s="43"/>
      <c r="AA43" s="43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366" ht="15">
      <c r="C44" s="38" t="s">
        <v>71</v>
      </c>
      <c r="D44" s="38" t="s">
        <v>72</v>
      </c>
      <c r="E44" s="39">
        <v>12.2</v>
      </c>
      <c r="F44" s="39">
        <v>5.8</v>
      </c>
      <c r="G44" s="39">
        <v>6.9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0"/>
      <c r="U44" s="40"/>
      <c r="V44" s="40"/>
      <c r="W44" s="43"/>
      <c r="X44" s="43"/>
      <c r="Y44" s="4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366" ht="15">
      <c r="C45" s="38" t="s">
        <v>73</v>
      </c>
      <c r="D45" s="38" t="s">
        <v>74</v>
      </c>
      <c r="E45" s="39">
        <v>14</v>
      </c>
      <c r="F45" s="39">
        <v>11.8</v>
      </c>
      <c r="G45" s="39">
        <v>13.2</v>
      </c>
      <c r="H45" s="39">
        <v>10.3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0"/>
      <c r="U45" s="43"/>
      <c r="V45" s="43"/>
      <c r="W45" s="43"/>
      <c r="X45" s="43"/>
      <c r="Y45" s="4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366" ht="15">
      <c r="C46" s="38" t="s">
        <v>75</v>
      </c>
      <c r="D46" s="38" t="s">
        <v>76</v>
      </c>
      <c r="E46" s="39">
        <v>4.2</v>
      </c>
      <c r="F46" s="39">
        <v>4.4000000000000004</v>
      </c>
      <c r="G46" s="39">
        <v>4</v>
      </c>
      <c r="H46" s="39">
        <v>3.8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0"/>
      <c r="U46" s="43"/>
      <c r="V46" s="43"/>
      <c r="W46" s="43"/>
      <c r="X46" s="43"/>
      <c r="Y46" s="43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366" ht="15">
      <c r="C47" s="38" t="s">
        <v>77</v>
      </c>
      <c r="D47" s="38" t="s">
        <v>78</v>
      </c>
      <c r="E47" s="39">
        <v>15.2</v>
      </c>
      <c r="F47" s="39">
        <v>16</v>
      </c>
      <c r="G47" s="39">
        <v>14.3</v>
      </c>
      <c r="H47" s="39">
        <v>10.8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0"/>
      <c r="U47" s="43"/>
      <c r="V47" s="43"/>
      <c r="W47" s="43"/>
      <c r="X47" s="43"/>
      <c r="Y47" s="4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366" ht="15">
      <c r="C48" s="38" t="s">
        <v>79</v>
      </c>
      <c r="D48" s="38" t="s">
        <v>80</v>
      </c>
      <c r="E48" s="39">
        <v>11.1</v>
      </c>
      <c r="F48" s="39">
        <v>8.8000000000000007</v>
      </c>
      <c r="G48" s="39">
        <v>8.4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0"/>
      <c r="U48" s="43"/>
      <c r="V48" s="43"/>
      <c r="W48" s="43"/>
      <c r="X48" s="43"/>
      <c r="Y48" s="43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3:366" ht="15">
      <c r="C49" s="38" t="s">
        <v>8</v>
      </c>
      <c r="D49" s="38" t="s">
        <v>63</v>
      </c>
      <c r="E49" s="39">
        <v>12.7</v>
      </c>
      <c r="F49" s="39">
        <v>9.5</v>
      </c>
      <c r="G49" s="39">
        <v>4.0999999999999996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0"/>
      <c r="U49" s="43"/>
      <c r="V49" s="43"/>
      <c r="W49" s="43"/>
      <c r="X49" s="43"/>
      <c r="Y49" s="43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3:366" ht="15">
      <c r="C50" s="38" t="s">
        <v>64</v>
      </c>
      <c r="D50" s="38" t="s">
        <v>65</v>
      </c>
      <c r="E50" s="39">
        <v>1.5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0"/>
      <c r="U50" s="43"/>
      <c r="V50" s="43"/>
      <c r="W50" s="43"/>
      <c r="X50" s="43"/>
      <c r="Y50" s="43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3:366" ht="15">
      <c r="C51" s="38" t="s">
        <v>9</v>
      </c>
      <c r="D51" s="38" t="s">
        <v>67</v>
      </c>
      <c r="E51" s="39">
        <v>4.7</v>
      </c>
      <c r="F51" s="39">
        <v>4.8</v>
      </c>
      <c r="G51" s="39">
        <v>4.8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0"/>
      <c r="U51" s="43"/>
      <c r="V51" s="43"/>
      <c r="W51" s="43"/>
      <c r="X51" s="43"/>
      <c r="Y51" s="43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3:366" ht="15">
      <c r="C52" s="38" t="s">
        <v>81</v>
      </c>
      <c r="D52" s="38" t="s">
        <v>82</v>
      </c>
      <c r="E52" s="39">
        <v>11.5</v>
      </c>
      <c r="F52" s="39">
        <v>13.1</v>
      </c>
      <c r="G52" s="39">
        <v>13.4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0"/>
      <c r="U52" s="43"/>
      <c r="V52" s="43"/>
      <c r="W52" s="43"/>
      <c r="X52" s="43"/>
      <c r="Y52" s="43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3:366" ht="15">
      <c r="C53" s="38" t="s">
        <v>83</v>
      </c>
      <c r="D53" s="38" t="s">
        <v>84</v>
      </c>
      <c r="E53" s="39">
        <v>12.8</v>
      </c>
      <c r="F53" s="39">
        <v>9.1</v>
      </c>
      <c r="G53" s="39">
        <v>7.8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40"/>
      <c r="U53" s="43"/>
      <c r="V53" s="43"/>
      <c r="W53" s="43"/>
      <c r="X53" s="43"/>
      <c r="Y53" s="4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3:366" ht="15">
      <c r="C54" s="38" t="s">
        <v>85</v>
      </c>
      <c r="D54" s="38" t="s">
        <v>86</v>
      </c>
      <c r="E54" s="39">
        <v>17.899999999999999</v>
      </c>
      <c r="F54" s="39">
        <v>18.5</v>
      </c>
      <c r="G54" s="39">
        <v>18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40"/>
      <c r="U54" s="25"/>
      <c r="V54" s="25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3:366">
      <c r="C55" s="24"/>
      <c r="D55" s="24"/>
      <c r="E55" s="40"/>
      <c r="F55" s="40"/>
      <c r="G55" s="40"/>
      <c r="H55" s="40"/>
      <c r="I55" s="40"/>
      <c r="J55" s="40"/>
      <c r="K55" s="40"/>
      <c r="L55" s="44"/>
      <c r="M55" s="44"/>
      <c r="N55" s="40"/>
      <c r="O55" s="40"/>
      <c r="P55" s="40"/>
      <c r="Q55" s="40"/>
      <c r="R55" s="40"/>
      <c r="S55" s="40"/>
      <c r="T55" s="40"/>
      <c r="U55" s="25"/>
      <c r="V55" s="25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3:366" ht="15">
      <c r="C56" s="38" t="s">
        <v>47</v>
      </c>
      <c r="D56" s="38" t="s">
        <v>48</v>
      </c>
      <c r="E56" s="39">
        <v>15.8</v>
      </c>
      <c r="F56" s="39">
        <v>17.399999999999999</v>
      </c>
      <c r="G56" s="39">
        <v>18</v>
      </c>
      <c r="H56" s="39">
        <v>16.3</v>
      </c>
      <c r="I56" s="39">
        <v>15.5</v>
      </c>
      <c r="J56" s="39">
        <v>16.5</v>
      </c>
      <c r="K56" s="38"/>
      <c r="L56" s="38"/>
      <c r="M56" s="38"/>
      <c r="N56" s="38"/>
      <c r="O56" s="38"/>
      <c r="P56" s="38"/>
      <c r="Q56" s="38"/>
      <c r="R56" s="38"/>
      <c r="S56" s="38"/>
      <c r="T56" s="40"/>
      <c r="U56" s="40"/>
      <c r="V56" s="40"/>
      <c r="W56" s="40"/>
      <c r="X56" s="40"/>
      <c r="Y56" s="40"/>
      <c r="Z56" s="40"/>
      <c r="AA56" s="40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  <c r="IV56" s="42"/>
      <c r="IW56" s="42"/>
      <c r="IX56" s="42"/>
      <c r="IY56" s="42"/>
      <c r="IZ56" s="42"/>
      <c r="JA56" s="42"/>
      <c r="JB56" s="42"/>
      <c r="JC56" s="42"/>
      <c r="JD56" s="42"/>
      <c r="JE56" s="42"/>
      <c r="JF56" s="42"/>
      <c r="JG56" s="42"/>
      <c r="JH56" s="42"/>
      <c r="JI56" s="42"/>
      <c r="JJ56" s="42"/>
      <c r="JK56" s="42"/>
      <c r="JL56" s="42"/>
      <c r="JM56" s="42"/>
      <c r="JN56" s="42"/>
      <c r="JO56" s="42"/>
      <c r="JP56" s="42"/>
      <c r="JQ56" s="42"/>
      <c r="JR56" s="42"/>
      <c r="JS56" s="42"/>
      <c r="JT56" s="42"/>
      <c r="JU56" s="42"/>
      <c r="JV56" s="42"/>
      <c r="JW56" s="42"/>
      <c r="JX56" s="42"/>
      <c r="JY56" s="42"/>
      <c r="JZ56" s="42"/>
      <c r="KA56" s="42"/>
      <c r="KB56" s="42"/>
      <c r="KC56" s="42"/>
      <c r="KD56" s="42"/>
      <c r="KE56" s="42"/>
      <c r="KF56" s="42"/>
      <c r="KG56" s="42"/>
      <c r="KH56" s="42"/>
      <c r="KI56" s="42"/>
      <c r="KJ56" s="42"/>
      <c r="KK56" s="42"/>
      <c r="KL56" s="42"/>
      <c r="KM56" s="42"/>
      <c r="KN56" s="42"/>
      <c r="KO56" s="42"/>
      <c r="KP56" s="42"/>
      <c r="KQ56" s="42"/>
      <c r="KR56" s="42"/>
      <c r="KS56" s="42"/>
      <c r="KT56" s="42"/>
      <c r="KU56" s="42"/>
      <c r="KV56" s="42"/>
      <c r="KW56" s="42"/>
      <c r="KX56" s="42"/>
      <c r="KY56" s="42"/>
      <c r="KZ56" s="42"/>
      <c r="LA56" s="42"/>
      <c r="LB56" s="42"/>
      <c r="LC56" s="42"/>
      <c r="LD56" s="42"/>
      <c r="LE56" s="42"/>
      <c r="LF56" s="42"/>
      <c r="LG56" s="42"/>
      <c r="LH56" s="42"/>
      <c r="LI56" s="42"/>
      <c r="LJ56" s="42"/>
      <c r="LK56" s="42"/>
      <c r="LL56" s="42"/>
      <c r="LM56" s="42"/>
      <c r="LN56" s="42"/>
      <c r="LO56" s="42"/>
      <c r="LP56" s="42"/>
      <c r="LQ56" s="42"/>
      <c r="LR56" s="42"/>
      <c r="LS56" s="42"/>
      <c r="LT56" s="42"/>
      <c r="LU56" s="42"/>
      <c r="LV56" s="42"/>
      <c r="LW56" s="42"/>
      <c r="LX56" s="42"/>
      <c r="LY56" s="42"/>
      <c r="LZ56" s="42"/>
      <c r="MA56" s="42"/>
      <c r="MB56" s="42"/>
      <c r="MC56" s="42"/>
      <c r="MD56" s="42"/>
      <c r="ME56" s="42"/>
      <c r="MF56" s="42"/>
      <c r="MG56" s="42"/>
      <c r="MH56" s="42"/>
      <c r="MI56" s="42"/>
      <c r="MJ56" s="42"/>
      <c r="MK56" s="42"/>
      <c r="ML56" s="42"/>
      <c r="MM56" s="42"/>
      <c r="MN56" s="42"/>
      <c r="MO56" s="42"/>
      <c r="MP56" s="42"/>
      <c r="MQ56" s="42"/>
      <c r="MR56" s="42"/>
      <c r="MS56" s="42"/>
      <c r="MT56" s="42"/>
      <c r="MU56" s="42"/>
      <c r="MV56" s="42"/>
      <c r="MW56" s="42"/>
      <c r="MX56" s="42"/>
      <c r="MY56" s="42"/>
      <c r="MZ56" s="42"/>
      <c r="NA56" s="42"/>
      <c r="NB56" s="42"/>
    </row>
    <row r="57" spans="3:366" ht="15">
      <c r="C57" s="38" t="s">
        <v>47</v>
      </c>
      <c r="D57" s="38" t="s">
        <v>49</v>
      </c>
      <c r="E57" s="39">
        <v>15.7</v>
      </c>
      <c r="F57" s="39">
        <v>17.3</v>
      </c>
      <c r="G57" s="39">
        <v>16.7</v>
      </c>
      <c r="H57" s="39">
        <v>18.5</v>
      </c>
      <c r="I57" s="39">
        <v>17.7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40"/>
      <c r="U57" s="40"/>
      <c r="V57" s="40"/>
      <c r="W57" s="40"/>
      <c r="X57" s="40"/>
      <c r="Y57" s="40"/>
      <c r="Z57" s="40"/>
      <c r="AA57" s="40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  <c r="IW57" s="42"/>
      <c r="IX57" s="42"/>
      <c r="IY57" s="42"/>
      <c r="IZ57" s="42"/>
      <c r="JA57" s="42"/>
      <c r="JB57" s="42"/>
      <c r="JC57" s="42"/>
      <c r="JD57" s="42"/>
      <c r="JE57" s="42"/>
      <c r="JF57" s="42"/>
      <c r="JG57" s="42"/>
      <c r="JH57" s="42"/>
      <c r="JI57" s="42"/>
      <c r="JJ57" s="42"/>
      <c r="JK57" s="42"/>
      <c r="JL57" s="42"/>
      <c r="JM57" s="42"/>
      <c r="JN57" s="42"/>
      <c r="JO57" s="42"/>
      <c r="JP57" s="42"/>
      <c r="JQ57" s="42"/>
      <c r="JR57" s="42"/>
      <c r="JS57" s="42"/>
      <c r="JT57" s="42"/>
      <c r="JU57" s="42"/>
      <c r="JV57" s="42"/>
      <c r="JW57" s="42"/>
      <c r="JX57" s="42"/>
      <c r="JY57" s="42"/>
      <c r="JZ57" s="42"/>
      <c r="KA57" s="42"/>
      <c r="KB57" s="42"/>
      <c r="KC57" s="42"/>
      <c r="KD57" s="42"/>
      <c r="KE57" s="42"/>
      <c r="KF57" s="42"/>
      <c r="KG57" s="42"/>
      <c r="KH57" s="42"/>
      <c r="KI57" s="42"/>
      <c r="KJ57" s="42"/>
      <c r="KK57" s="42"/>
      <c r="KL57" s="42"/>
      <c r="KM57" s="42"/>
      <c r="KN57" s="42"/>
      <c r="KO57" s="42"/>
      <c r="KP57" s="42"/>
      <c r="KQ57" s="42"/>
      <c r="KR57" s="42"/>
      <c r="KS57" s="42"/>
      <c r="KT57" s="42"/>
      <c r="KU57" s="42"/>
      <c r="KV57" s="42"/>
      <c r="KW57" s="42"/>
      <c r="KX57" s="42"/>
      <c r="KY57" s="42"/>
      <c r="KZ57" s="42"/>
      <c r="LA57" s="42"/>
      <c r="LB57" s="42"/>
      <c r="LC57" s="42"/>
      <c r="LD57" s="42"/>
      <c r="LE57" s="42"/>
      <c r="LF57" s="42"/>
      <c r="LG57" s="42"/>
      <c r="LH57" s="42"/>
      <c r="LI57" s="42"/>
      <c r="LJ57" s="42"/>
      <c r="LK57" s="42"/>
      <c r="LL57" s="42"/>
      <c r="LM57" s="42"/>
      <c r="LN57" s="42"/>
      <c r="LO57" s="42"/>
      <c r="LP57" s="42"/>
      <c r="LQ57" s="42"/>
      <c r="LR57" s="42"/>
      <c r="LS57" s="42"/>
      <c r="LT57" s="42"/>
      <c r="LU57" s="42"/>
      <c r="LV57" s="42"/>
      <c r="LW57" s="42"/>
      <c r="LX57" s="42"/>
      <c r="LY57" s="42"/>
      <c r="LZ57" s="42"/>
      <c r="MA57" s="42"/>
      <c r="MB57" s="42"/>
      <c r="MC57" s="42"/>
      <c r="MD57" s="42"/>
      <c r="ME57" s="42"/>
      <c r="MF57" s="42"/>
      <c r="MG57" s="42"/>
      <c r="MH57" s="42"/>
      <c r="MI57" s="42"/>
      <c r="MJ57" s="42"/>
      <c r="MK57" s="42"/>
      <c r="ML57" s="42"/>
      <c r="MM57" s="42"/>
      <c r="MN57" s="42"/>
      <c r="MO57" s="42"/>
      <c r="MP57" s="42"/>
      <c r="MQ57" s="42"/>
      <c r="MR57" s="42"/>
      <c r="MS57" s="42"/>
      <c r="MT57" s="42"/>
      <c r="MU57" s="42"/>
      <c r="MV57" s="42"/>
      <c r="MW57" s="42"/>
      <c r="MX57" s="42"/>
      <c r="MY57" s="42"/>
      <c r="MZ57" s="42"/>
      <c r="NA57" s="42"/>
      <c r="NB57" s="42"/>
    </row>
    <row r="58" spans="3:366" ht="15">
      <c r="C58" s="38" t="s">
        <v>37</v>
      </c>
      <c r="D58" s="38" t="s">
        <v>39</v>
      </c>
      <c r="E58" s="39">
        <v>26.3</v>
      </c>
      <c r="F58" s="39">
        <v>22.2</v>
      </c>
      <c r="G58" s="39">
        <v>25.5</v>
      </c>
      <c r="H58" s="39">
        <v>27.4</v>
      </c>
      <c r="I58" s="39">
        <v>27.8</v>
      </c>
      <c r="J58" s="39">
        <v>27.3</v>
      </c>
      <c r="K58" s="39">
        <v>27.1</v>
      </c>
      <c r="L58" s="39">
        <v>27.3</v>
      </c>
      <c r="M58" s="39">
        <v>26.6</v>
      </c>
      <c r="N58" s="39">
        <v>25.4</v>
      </c>
      <c r="O58" s="39">
        <v>25.2</v>
      </c>
      <c r="P58" s="39">
        <v>25.7</v>
      </c>
      <c r="Q58" s="38"/>
      <c r="R58" s="38"/>
      <c r="S58" s="38"/>
      <c r="T58" s="40"/>
      <c r="U58" s="40"/>
      <c r="V58" s="40"/>
      <c r="W58" s="40"/>
      <c r="X58" s="40"/>
      <c r="Y58" s="40"/>
      <c r="Z58" s="40"/>
      <c r="AA58" s="40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  <c r="IV58" s="42"/>
      <c r="IW58" s="42"/>
      <c r="IX58" s="42"/>
      <c r="IY58" s="42"/>
      <c r="IZ58" s="42"/>
      <c r="JA58" s="42"/>
      <c r="JB58" s="42"/>
      <c r="JC58" s="42"/>
      <c r="JD58" s="42"/>
      <c r="JE58" s="42"/>
      <c r="JF58" s="42"/>
      <c r="JG58" s="42"/>
      <c r="JH58" s="42"/>
      <c r="JI58" s="42"/>
      <c r="JJ58" s="42"/>
      <c r="JK58" s="42"/>
      <c r="JL58" s="42"/>
      <c r="JM58" s="42"/>
      <c r="JN58" s="42"/>
      <c r="JO58" s="42"/>
      <c r="JP58" s="42"/>
      <c r="JQ58" s="42"/>
      <c r="JR58" s="42"/>
      <c r="JS58" s="42"/>
      <c r="JT58" s="42"/>
      <c r="JU58" s="42"/>
      <c r="JV58" s="42"/>
      <c r="JW58" s="42"/>
      <c r="JX58" s="42"/>
      <c r="JY58" s="42"/>
      <c r="JZ58" s="42"/>
      <c r="KA58" s="42"/>
      <c r="KB58" s="42"/>
      <c r="KC58" s="42"/>
      <c r="KD58" s="42"/>
      <c r="KE58" s="42"/>
      <c r="KF58" s="42"/>
      <c r="KG58" s="42"/>
      <c r="KH58" s="42"/>
      <c r="KI58" s="42"/>
      <c r="KJ58" s="42"/>
      <c r="KK58" s="42"/>
      <c r="KL58" s="42"/>
      <c r="KM58" s="42"/>
      <c r="KN58" s="42"/>
      <c r="KO58" s="42"/>
      <c r="KP58" s="42"/>
      <c r="KQ58" s="42"/>
      <c r="KR58" s="42"/>
      <c r="KS58" s="42"/>
      <c r="KT58" s="42"/>
      <c r="KU58" s="42"/>
      <c r="KV58" s="42"/>
      <c r="KW58" s="42"/>
      <c r="KX58" s="42"/>
      <c r="KY58" s="42"/>
      <c r="KZ58" s="42"/>
      <c r="LA58" s="42"/>
      <c r="LB58" s="42"/>
      <c r="LC58" s="42"/>
      <c r="LD58" s="42"/>
      <c r="LE58" s="42"/>
      <c r="LF58" s="42"/>
      <c r="LG58" s="42"/>
      <c r="LH58" s="42"/>
      <c r="LI58" s="42"/>
      <c r="LJ58" s="42"/>
      <c r="LK58" s="42"/>
      <c r="LL58" s="42"/>
      <c r="LM58" s="42"/>
      <c r="LN58" s="42"/>
      <c r="LO58" s="42"/>
      <c r="LP58" s="42"/>
      <c r="LQ58" s="42"/>
      <c r="LR58" s="42"/>
      <c r="LS58" s="42"/>
      <c r="LT58" s="42"/>
      <c r="LU58" s="42"/>
      <c r="LV58" s="42"/>
      <c r="LW58" s="42"/>
      <c r="LX58" s="42"/>
      <c r="LY58" s="42"/>
      <c r="LZ58" s="42"/>
      <c r="MA58" s="42"/>
      <c r="MB58" s="42"/>
      <c r="MC58" s="42"/>
      <c r="MD58" s="42"/>
      <c r="ME58" s="42"/>
      <c r="MF58" s="42"/>
      <c r="MG58" s="42"/>
      <c r="MH58" s="42"/>
      <c r="MI58" s="42"/>
      <c r="MJ58" s="42"/>
      <c r="MK58" s="42"/>
      <c r="ML58" s="42"/>
      <c r="MM58" s="42"/>
      <c r="MN58" s="42"/>
      <c r="MO58" s="42"/>
      <c r="MP58" s="42"/>
      <c r="MQ58" s="42"/>
      <c r="MR58" s="42"/>
      <c r="MS58" s="42"/>
      <c r="MT58" s="42"/>
      <c r="MU58" s="42"/>
      <c r="MV58" s="42"/>
      <c r="MW58" s="42"/>
      <c r="MX58" s="42"/>
      <c r="MY58" s="42"/>
      <c r="MZ58" s="42"/>
      <c r="NA58" s="42"/>
      <c r="NB58" s="42"/>
    </row>
    <row r="59" spans="3:366" ht="15">
      <c r="C59" s="38" t="s">
        <v>37</v>
      </c>
      <c r="D59" s="38" t="s">
        <v>38</v>
      </c>
      <c r="E59" s="39">
        <v>25</v>
      </c>
      <c r="F59" s="39">
        <v>24.5</v>
      </c>
      <c r="G59" s="39">
        <v>22.1</v>
      </c>
      <c r="H59" s="39">
        <v>25.9</v>
      </c>
      <c r="I59" s="39">
        <v>26.2</v>
      </c>
      <c r="J59" s="39">
        <v>26.3</v>
      </c>
      <c r="K59" s="39">
        <v>27.8</v>
      </c>
      <c r="L59" s="39">
        <v>27.5</v>
      </c>
      <c r="M59" s="39">
        <v>26.1</v>
      </c>
      <c r="N59" s="39">
        <v>25.3</v>
      </c>
      <c r="O59" s="39">
        <v>25.5</v>
      </c>
      <c r="P59" s="39">
        <v>27.2</v>
      </c>
      <c r="Q59" s="38"/>
      <c r="R59" s="38"/>
      <c r="S59" s="38"/>
      <c r="T59" s="40"/>
      <c r="U59" s="40"/>
      <c r="V59" s="40"/>
      <c r="W59" s="40"/>
      <c r="X59" s="40"/>
      <c r="Y59" s="40"/>
      <c r="Z59" s="40"/>
      <c r="AA59" s="40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  <c r="IV59" s="42"/>
      <c r="IW59" s="42"/>
      <c r="IX59" s="42"/>
      <c r="IY59" s="42"/>
      <c r="IZ59" s="42"/>
      <c r="JA59" s="42"/>
      <c r="JB59" s="42"/>
      <c r="JC59" s="42"/>
      <c r="JD59" s="42"/>
      <c r="JE59" s="42"/>
      <c r="JF59" s="42"/>
      <c r="JG59" s="42"/>
      <c r="JH59" s="42"/>
      <c r="JI59" s="42"/>
      <c r="JJ59" s="42"/>
      <c r="JK59" s="42"/>
      <c r="JL59" s="42"/>
      <c r="JM59" s="42"/>
      <c r="JN59" s="42"/>
      <c r="JO59" s="42"/>
      <c r="JP59" s="42"/>
      <c r="JQ59" s="42"/>
      <c r="JR59" s="42"/>
      <c r="JS59" s="42"/>
      <c r="JT59" s="42"/>
      <c r="JU59" s="42"/>
      <c r="JV59" s="42"/>
      <c r="JW59" s="42"/>
      <c r="JX59" s="42"/>
      <c r="JY59" s="42"/>
      <c r="JZ59" s="42"/>
      <c r="KA59" s="42"/>
      <c r="KB59" s="42"/>
      <c r="KC59" s="42"/>
      <c r="KD59" s="42"/>
      <c r="KE59" s="42"/>
      <c r="KF59" s="42"/>
      <c r="KG59" s="42"/>
      <c r="KH59" s="42"/>
      <c r="KI59" s="42"/>
      <c r="KJ59" s="42"/>
      <c r="KK59" s="42"/>
      <c r="KL59" s="42"/>
      <c r="KM59" s="42"/>
      <c r="KN59" s="42"/>
      <c r="KO59" s="42"/>
      <c r="KP59" s="42"/>
      <c r="KQ59" s="42"/>
      <c r="KR59" s="42"/>
      <c r="KS59" s="42"/>
      <c r="KT59" s="42"/>
      <c r="KU59" s="42"/>
      <c r="KV59" s="42"/>
      <c r="KW59" s="42"/>
      <c r="KX59" s="42"/>
      <c r="KY59" s="42"/>
      <c r="KZ59" s="42"/>
      <c r="LA59" s="42"/>
      <c r="LB59" s="42"/>
      <c r="LC59" s="42"/>
      <c r="LD59" s="42"/>
      <c r="LE59" s="42"/>
      <c r="LF59" s="42"/>
      <c r="LG59" s="42"/>
      <c r="LH59" s="42"/>
      <c r="LI59" s="42"/>
      <c r="LJ59" s="42"/>
      <c r="LK59" s="42"/>
      <c r="LL59" s="42"/>
      <c r="LM59" s="42"/>
      <c r="LN59" s="42"/>
      <c r="LO59" s="42"/>
      <c r="LP59" s="42"/>
      <c r="LQ59" s="42"/>
      <c r="LR59" s="42"/>
      <c r="LS59" s="42"/>
      <c r="LT59" s="42"/>
      <c r="LU59" s="42"/>
      <c r="LV59" s="42"/>
      <c r="LW59" s="42"/>
      <c r="LX59" s="42"/>
      <c r="LY59" s="42"/>
      <c r="LZ59" s="42"/>
      <c r="MA59" s="42"/>
      <c r="MB59" s="42"/>
      <c r="MC59" s="42"/>
      <c r="MD59" s="42"/>
      <c r="ME59" s="42"/>
      <c r="MF59" s="42"/>
      <c r="MG59" s="42"/>
      <c r="MH59" s="42"/>
      <c r="MI59" s="42"/>
      <c r="MJ59" s="42"/>
      <c r="MK59" s="42"/>
      <c r="ML59" s="42"/>
      <c r="MM59" s="42"/>
      <c r="MN59" s="42"/>
      <c r="MO59" s="42"/>
      <c r="MP59" s="42"/>
      <c r="MQ59" s="42"/>
      <c r="MR59" s="42"/>
      <c r="MS59" s="42"/>
      <c r="MT59" s="42"/>
      <c r="MU59" s="42"/>
      <c r="MV59" s="42"/>
      <c r="MW59" s="42"/>
      <c r="MX59" s="42"/>
      <c r="MY59" s="42"/>
      <c r="MZ59" s="42"/>
      <c r="NA59" s="42"/>
      <c r="NB59" s="42"/>
    </row>
    <row r="60" spans="3:366" ht="15">
      <c r="C60" s="38" t="s">
        <v>37</v>
      </c>
      <c r="D60" s="38" t="s">
        <v>40</v>
      </c>
      <c r="E60" s="39">
        <v>24</v>
      </c>
      <c r="F60" s="39">
        <v>25</v>
      </c>
      <c r="G60" s="39">
        <v>26.2</v>
      </c>
      <c r="H60" s="39">
        <v>25.4</v>
      </c>
      <c r="I60" s="39">
        <v>25.9</v>
      </c>
      <c r="J60" s="39">
        <v>24.3</v>
      </c>
      <c r="K60" s="39">
        <v>23.1</v>
      </c>
      <c r="L60" s="39">
        <v>22.7</v>
      </c>
      <c r="M60" s="39">
        <v>20.399999999999999</v>
      </c>
      <c r="N60" s="39">
        <v>19.5</v>
      </c>
      <c r="O60" s="39">
        <v>17</v>
      </c>
      <c r="P60" s="39">
        <v>12.6</v>
      </c>
      <c r="Q60" s="39">
        <v>11.3</v>
      </c>
      <c r="R60" s="38"/>
      <c r="S60" s="38"/>
      <c r="T60" s="40"/>
      <c r="U60" s="40"/>
      <c r="V60" s="40"/>
      <c r="W60" s="40"/>
      <c r="X60" s="40"/>
      <c r="Y60" s="40"/>
      <c r="Z60" s="40"/>
      <c r="AA60" s="40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  <c r="IU60" s="42"/>
      <c r="IV60" s="42"/>
      <c r="IW60" s="42"/>
      <c r="IX60" s="42"/>
      <c r="IY60" s="42"/>
      <c r="IZ60" s="42"/>
      <c r="JA60" s="42"/>
      <c r="JB60" s="42"/>
      <c r="JC60" s="42"/>
      <c r="JD60" s="42"/>
      <c r="JE60" s="42"/>
      <c r="JF60" s="42"/>
      <c r="JG60" s="42"/>
      <c r="JH60" s="42"/>
      <c r="JI60" s="42"/>
      <c r="JJ60" s="42"/>
      <c r="JK60" s="42"/>
      <c r="JL60" s="42"/>
      <c r="JM60" s="42"/>
      <c r="JN60" s="42"/>
      <c r="JO60" s="42"/>
      <c r="JP60" s="42"/>
      <c r="JQ60" s="42"/>
      <c r="JR60" s="42"/>
      <c r="JS60" s="42"/>
      <c r="JT60" s="42"/>
      <c r="JU60" s="42"/>
      <c r="JV60" s="42"/>
      <c r="JW60" s="42"/>
      <c r="JX60" s="42"/>
      <c r="JY60" s="42"/>
      <c r="JZ60" s="42"/>
      <c r="KA60" s="42"/>
      <c r="KB60" s="42"/>
      <c r="KC60" s="42"/>
      <c r="KD60" s="42"/>
      <c r="KE60" s="42"/>
      <c r="KF60" s="42"/>
      <c r="KG60" s="42"/>
      <c r="KH60" s="42"/>
      <c r="KI60" s="42"/>
      <c r="KJ60" s="42"/>
      <c r="KK60" s="42"/>
      <c r="KL60" s="42"/>
      <c r="KM60" s="42"/>
      <c r="KN60" s="42"/>
      <c r="KO60" s="42"/>
      <c r="KP60" s="42"/>
      <c r="KQ60" s="42"/>
      <c r="KR60" s="42"/>
      <c r="KS60" s="42"/>
      <c r="KT60" s="42"/>
      <c r="KU60" s="42"/>
      <c r="KV60" s="42"/>
      <c r="KW60" s="42"/>
      <c r="KX60" s="42"/>
      <c r="KY60" s="42"/>
      <c r="KZ60" s="42"/>
      <c r="LA60" s="42"/>
      <c r="LB60" s="42"/>
      <c r="LC60" s="42"/>
      <c r="LD60" s="42"/>
      <c r="LE60" s="42"/>
      <c r="LF60" s="42"/>
      <c r="LG60" s="42"/>
      <c r="LH60" s="42"/>
      <c r="LI60" s="42"/>
      <c r="LJ60" s="42"/>
      <c r="LK60" s="42"/>
      <c r="LL60" s="42"/>
      <c r="LM60" s="42"/>
      <c r="LN60" s="42"/>
      <c r="LO60" s="42"/>
      <c r="LP60" s="42"/>
      <c r="LQ60" s="42"/>
      <c r="LR60" s="42"/>
      <c r="LS60" s="42"/>
      <c r="LT60" s="42"/>
      <c r="LU60" s="42"/>
      <c r="LV60" s="42"/>
      <c r="LW60" s="42"/>
      <c r="LX60" s="42"/>
      <c r="LY60" s="42"/>
      <c r="LZ60" s="42"/>
      <c r="MA60" s="42"/>
      <c r="MB60" s="42"/>
      <c r="MC60" s="42"/>
      <c r="MD60" s="42"/>
      <c r="ME60" s="42"/>
      <c r="MF60" s="42"/>
      <c r="MG60" s="42"/>
      <c r="MH60" s="42"/>
      <c r="MI60" s="42"/>
      <c r="MJ60" s="42"/>
      <c r="MK60" s="42"/>
      <c r="ML60" s="42"/>
      <c r="MM60" s="42"/>
      <c r="MN60" s="42"/>
      <c r="MO60" s="42"/>
      <c r="MP60" s="42"/>
      <c r="MQ60" s="42"/>
      <c r="MR60" s="42"/>
      <c r="MS60" s="42"/>
      <c r="MT60" s="42"/>
      <c r="MU60" s="42"/>
      <c r="MV60" s="42"/>
      <c r="MW60" s="42"/>
      <c r="MX60" s="42"/>
      <c r="MY60" s="42"/>
      <c r="MZ60" s="42"/>
      <c r="NA60" s="42"/>
      <c r="NB60" s="42"/>
    </row>
    <row r="61" spans="3:366" ht="15">
      <c r="C61" s="38" t="s">
        <v>37</v>
      </c>
      <c r="D61" s="38" t="s">
        <v>41</v>
      </c>
      <c r="E61" s="39">
        <v>21.7</v>
      </c>
      <c r="F61" s="39">
        <v>24.8</v>
      </c>
      <c r="G61" s="39">
        <v>25.8</v>
      </c>
      <c r="H61" s="39">
        <v>23.2</v>
      </c>
      <c r="I61" s="39">
        <v>23.7</v>
      </c>
      <c r="J61" s="39">
        <v>23.3</v>
      </c>
      <c r="K61" s="39">
        <v>22.5</v>
      </c>
      <c r="L61" s="39">
        <v>21.3</v>
      </c>
      <c r="M61" s="39">
        <v>19.100000000000001</v>
      </c>
      <c r="N61" s="39">
        <v>19.5</v>
      </c>
      <c r="O61" s="39">
        <v>19.3</v>
      </c>
      <c r="P61" s="38"/>
      <c r="Q61" s="38"/>
      <c r="R61" s="38"/>
      <c r="S61" s="38"/>
      <c r="T61" s="40"/>
      <c r="U61" s="40"/>
      <c r="V61" s="40"/>
      <c r="W61" s="40"/>
      <c r="X61" s="40"/>
      <c r="Y61" s="40"/>
      <c r="Z61" s="40"/>
      <c r="AA61" s="40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  <c r="IV61" s="42"/>
      <c r="IW61" s="42"/>
      <c r="IX61" s="42"/>
      <c r="IY61" s="42"/>
      <c r="IZ61" s="42"/>
      <c r="JA61" s="42"/>
      <c r="JB61" s="42"/>
      <c r="JC61" s="42"/>
      <c r="JD61" s="42"/>
      <c r="JE61" s="42"/>
      <c r="JF61" s="42"/>
      <c r="JG61" s="42"/>
      <c r="JH61" s="42"/>
      <c r="JI61" s="42"/>
      <c r="JJ61" s="42"/>
      <c r="JK61" s="42"/>
      <c r="JL61" s="42"/>
      <c r="JM61" s="42"/>
      <c r="JN61" s="42"/>
      <c r="JO61" s="42"/>
      <c r="JP61" s="42"/>
      <c r="JQ61" s="42"/>
      <c r="JR61" s="42"/>
      <c r="JS61" s="42"/>
      <c r="JT61" s="42"/>
      <c r="JU61" s="42"/>
      <c r="JV61" s="42"/>
      <c r="JW61" s="42"/>
      <c r="JX61" s="42"/>
      <c r="JY61" s="42"/>
      <c r="JZ61" s="42"/>
      <c r="KA61" s="42"/>
      <c r="KB61" s="42"/>
      <c r="KC61" s="42"/>
      <c r="KD61" s="42"/>
      <c r="KE61" s="42"/>
      <c r="KF61" s="42"/>
      <c r="KG61" s="42"/>
      <c r="KH61" s="42"/>
      <c r="KI61" s="42"/>
      <c r="KJ61" s="42"/>
      <c r="KK61" s="42"/>
      <c r="KL61" s="42"/>
      <c r="KM61" s="42"/>
      <c r="KN61" s="42"/>
      <c r="KO61" s="42"/>
      <c r="KP61" s="42"/>
      <c r="KQ61" s="42"/>
      <c r="KR61" s="42"/>
      <c r="KS61" s="42"/>
      <c r="KT61" s="42"/>
      <c r="KU61" s="42"/>
      <c r="KV61" s="42"/>
      <c r="KW61" s="42"/>
      <c r="KX61" s="42"/>
      <c r="KY61" s="42"/>
      <c r="KZ61" s="42"/>
      <c r="LA61" s="42"/>
      <c r="LB61" s="42"/>
      <c r="LC61" s="42"/>
      <c r="LD61" s="42"/>
      <c r="LE61" s="42"/>
      <c r="LF61" s="42"/>
      <c r="LG61" s="42"/>
      <c r="LH61" s="42"/>
      <c r="LI61" s="42"/>
      <c r="LJ61" s="42"/>
      <c r="LK61" s="42"/>
      <c r="LL61" s="42"/>
      <c r="LM61" s="42"/>
      <c r="LN61" s="42"/>
      <c r="LO61" s="42"/>
      <c r="LP61" s="42"/>
      <c r="LQ61" s="42"/>
      <c r="LR61" s="42"/>
      <c r="LS61" s="42"/>
      <c r="LT61" s="42"/>
      <c r="LU61" s="42"/>
      <c r="LV61" s="42"/>
      <c r="LW61" s="42"/>
      <c r="LX61" s="42"/>
      <c r="LY61" s="42"/>
      <c r="LZ61" s="42"/>
      <c r="MA61" s="42"/>
      <c r="MB61" s="42"/>
      <c r="MC61" s="42"/>
      <c r="MD61" s="42"/>
      <c r="ME61" s="42"/>
      <c r="MF61" s="42"/>
      <c r="MG61" s="42"/>
      <c r="MH61" s="42"/>
      <c r="MI61" s="42"/>
      <c r="MJ61" s="42"/>
      <c r="MK61" s="42"/>
      <c r="ML61" s="42"/>
      <c r="MM61" s="42"/>
      <c r="MN61" s="42"/>
      <c r="MO61" s="42"/>
      <c r="MP61" s="42"/>
      <c r="MQ61" s="42"/>
      <c r="MR61" s="42"/>
      <c r="MS61" s="42"/>
      <c r="MT61" s="42"/>
      <c r="MU61" s="42"/>
      <c r="MV61" s="42"/>
      <c r="MW61" s="42"/>
      <c r="MX61" s="42"/>
      <c r="MY61" s="42"/>
      <c r="MZ61" s="42"/>
      <c r="NA61" s="42"/>
      <c r="NB61" s="42"/>
    </row>
    <row r="62" spans="3:366" ht="15">
      <c r="C62" s="38" t="s">
        <v>37</v>
      </c>
      <c r="D62" s="38" t="s">
        <v>42</v>
      </c>
      <c r="E62" s="39">
        <v>23</v>
      </c>
      <c r="F62" s="39">
        <v>19.7</v>
      </c>
      <c r="G62" s="39">
        <v>23.1</v>
      </c>
      <c r="H62" s="39">
        <v>22.6</v>
      </c>
      <c r="I62" s="39">
        <v>22.4</v>
      </c>
      <c r="J62" s="39">
        <v>22.5</v>
      </c>
      <c r="K62" s="39">
        <v>18.600000000000001</v>
      </c>
      <c r="L62" s="39">
        <v>19.399999999999999</v>
      </c>
      <c r="M62" s="39">
        <v>20.5</v>
      </c>
      <c r="N62" s="38"/>
      <c r="O62" s="38"/>
      <c r="P62" s="38"/>
      <c r="Q62" s="38"/>
      <c r="R62" s="38"/>
      <c r="S62" s="38"/>
      <c r="T62" s="40"/>
      <c r="U62" s="40"/>
      <c r="V62" s="40"/>
      <c r="W62" s="40"/>
      <c r="X62" s="40"/>
      <c r="Y62" s="40"/>
      <c r="Z62" s="40"/>
      <c r="AA62" s="40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  <c r="IU62" s="42"/>
      <c r="IV62" s="42"/>
      <c r="IW62" s="42"/>
      <c r="IX62" s="42"/>
      <c r="IY62" s="42"/>
      <c r="IZ62" s="42"/>
      <c r="JA62" s="42"/>
      <c r="JB62" s="42"/>
      <c r="JC62" s="42"/>
      <c r="JD62" s="42"/>
      <c r="JE62" s="42"/>
      <c r="JF62" s="42"/>
      <c r="JG62" s="42"/>
      <c r="JH62" s="42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2"/>
      <c r="JU62" s="42"/>
      <c r="JV62" s="42"/>
      <c r="JW62" s="42"/>
      <c r="JX62" s="42"/>
      <c r="JY62" s="42"/>
      <c r="JZ62" s="42"/>
      <c r="KA62" s="42"/>
      <c r="KB62" s="42"/>
      <c r="KC62" s="42"/>
      <c r="KD62" s="42"/>
      <c r="KE62" s="42"/>
      <c r="KF62" s="42"/>
      <c r="KG62" s="42"/>
      <c r="KH62" s="42"/>
      <c r="KI62" s="42"/>
      <c r="KJ62" s="42"/>
      <c r="KK62" s="42"/>
      <c r="KL62" s="42"/>
      <c r="KM62" s="42"/>
      <c r="KN62" s="42"/>
      <c r="KO62" s="42"/>
      <c r="KP62" s="42"/>
      <c r="KQ62" s="42"/>
      <c r="KR62" s="42"/>
      <c r="KS62" s="42"/>
      <c r="KT62" s="42"/>
      <c r="KU62" s="42"/>
      <c r="KV62" s="42"/>
      <c r="KW62" s="42"/>
      <c r="KX62" s="42"/>
      <c r="KY62" s="42"/>
      <c r="KZ62" s="42"/>
      <c r="LA62" s="42"/>
      <c r="LB62" s="42"/>
      <c r="LC62" s="42"/>
      <c r="LD62" s="42"/>
      <c r="LE62" s="42"/>
      <c r="LF62" s="42"/>
      <c r="LG62" s="42"/>
      <c r="LH62" s="42"/>
      <c r="LI62" s="42"/>
      <c r="LJ62" s="42"/>
      <c r="LK62" s="42"/>
      <c r="LL62" s="42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2"/>
      <c r="LZ62" s="42"/>
      <c r="MA62" s="42"/>
      <c r="MB62" s="42"/>
      <c r="MC62" s="42"/>
      <c r="MD62" s="42"/>
      <c r="ME62" s="42"/>
      <c r="MF62" s="42"/>
      <c r="MG62" s="42"/>
      <c r="MH62" s="42"/>
      <c r="MI62" s="42"/>
      <c r="MJ62" s="42"/>
      <c r="MK62" s="42"/>
      <c r="ML62" s="42"/>
      <c r="MM62" s="42"/>
      <c r="MN62" s="42"/>
      <c r="MO62" s="42"/>
      <c r="MP62" s="42"/>
      <c r="MQ62" s="42"/>
      <c r="MR62" s="42"/>
      <c r="MS62" s="42"/>
      <c r="MT62" s="42"/>
      <c r="MU62" s="42"/>
      <c r="MV62" s="42"/>
      <c r="MW62" s="42"/>
      <c r="MX62" s="42"/>
      <c r="MY62" s="42"/>
      <c r="MZ62" s="42"/>
      <c r="NA62" s="42"/>
      <c r="NB62" s="42"/>
    </row>
    <row r="63" spans="3:366" ht="15">
      <c r="C63" s="38" t="s">
        <v>37</v>
      </c>
      <c r="D63" s="38" t="s">
        <v>43</v>
      </c>
      <c r="E63" s="39">
        <v>24.1</v>
      </c>
      <c r="F63" s="39">
        <v>18.899999999999999</v>
      </c>
      <c r="G63" s="39">
        <v>21.4</v>
      </c>
      <c r="H63" s="39">
        <v>22.9</v>
      </c>
      <c r="I63" s="39">
        <v>23.6</v>
      </c>
      <c r="J63" s="39">
        <v>19.7</v>
      </c>
      <c r="K63" s="39">
        <v>20.6</v>
      </c>
      <c r="L63" s="39">
        <v>21.3</v>
      </c>
      <c r="M63" s="38"/>
      <c r="N63" s="38"/>
      <c r="O63" s="38"/>
      <c r="P63" s="38"/>
      <c r="Q63" s="38"/>
      <c r="R63" s="38"/>
      <c r="S63" s="38"/>
      <c r="T63" s="40"/>
      <c r="U63" s="40"/>
      <c r="V63" s="40"/>
      <c r="W63" s="40"/>
      <c r="X63" s="40"/>
      <c r="Y63" s="40"/>
      <c r="Z63" s="40"/>
      <c r="AA63" s="40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  <c r="IU63" s="42"/>
      <c r="IV63" s="42"/>
      <c r="IW63" s="42"/>
      <c r="IX63" s="42"/>
      <c r="IY63" s="42"/>
      <c r="IZ63" s="42"/>
      <c r="JA63" s="42"/>
      <c r="JB63" s="42"/>
      <c r="JC63" s="42"/>
      <c r="JD63" s="42"/>
      <c r="JE63" s="42"/>
      <c r="JF63" s="42"/>
      <c r="JG63" s="42"/>
      <c r="JH63" s="42"/>
      <c r="JI63" s="42"/>
      <c r="JJ63" s="42"/>
      <c r="JK63" s="42"/>
      <c r="JL63" s="42"/>
      <c r="JM63" s="42"/>
      <c r="JN63" s="42"/>
      <c r="JO63" s="42"/>
      <c r="JP63" s="42"/>
      <c r="JQ63" s="42"/>
      <c r="JR63" s="42"/>
      <c r="JS63" s="42"/>
      <c r="JT63" s="42"/>
      <c r="JU63" s="42"/>
      <c r="JV63" s="42"/>
      <c r="JW63" s="42"/>
      <c r="JX63" s="42"/>
      <c r="JY63" s="42"/>
      <c r="JZ63" s="42"/>
      <c r="KA63" s="42"/>
      <c r="KB63" s="42"/>
      <c r="KC63" s="42"/>
      <c r="KD63" s="42"/>
      <c r="KE63" s="42"/>
      <c r="KF63" s="42"/>
      <c r="KG63" s="42"/>
      <c r="KH63" s="42"/>
      <c r="KI63" s="42"/>
      <c r="KJ63" s="42"/>
      <c r="KK63" s="42"/>
      <c r="KL63" s="42"/>
      <c r="KM63" s="42"/>
      <c r="KN63" s="42"/>
      <c r="KO63" s="42"/>
      <c r="KP63" s="42"/>
      <c r="KQ63" s="42"/>
      <c r="KR63" s="42"/>
      <c r="KS63" s="42"/>
      <c r="KT63" s="42"/>
      <c r="KU63" s="42"/>
      <c r="KV63" s="42"/>
      <c r="KW63" s="42"/>
      <c r="KX63" s="42"/>
      <c r="KY63" s="42"/>
      <c r="KZ63" s="42"/>
      <c r="LA63" s="42"/>
      <c r="LB63" s="42"/>
      <c r="LC63" s="42"/>
      <c r="LD63" s="42"/>
      <c r="LE63" s="42"/>
      <c r="LF63" s="42"/>
      <c r="LG63" s="42"/>
      <c r="LH63" s="42"/>
      <c r="LI63" s="42"/>
      <c r="LJ63" s="42"/>
      <c r="LK63" s="42"/>
      <c r="LL63" s="42"/>
      <c r="LM63" s="42"/>
      <c r="LN63" s="42"/>
      <c r="LO63" s="42"/>
      <c r="LP63" s="42"/>
      <c r="LQ63" s="42"/>
      <c r="LR63" s="42"/>
      <c r="LS63" s="42"/>
      <c r="LT63" s="42"/>
      <c r="LU63" s="42"/>
      <c r="LV63" s="42"/>
      <c r="LW63" s="42"/>
      <c r="LX63" s="42"/>
      <c r="LY63" s="42"/>
      <c r="LZ63" s="42"/>
      <c r="MA63" s="42"/>
      <c r="MB63" s="42"/>
      <c r="MC63" s="42"/>
      <c r="MD63" s="42"/>
      <c r="ME63" s="42"/>
      <c r="MF63" s="42"/>
      <c r="MG63" s="42"/>
      <c r="MH63" s="42"/>
      <c r="MI63" s="42"/>
      <c r="MJ63" s="42"/>
      <c r="MK63" s="42"/>
      <c r="ML63" s="42"/>
      <c r="MM63" s="42"/>
      <c r="MN63" s="42"/>
      <c r="MO63" s="42"/>
      <c r="MP63" s="42"/>
      <c r="MQ63" s="42"/>
      <c r="MR63" s="42"/>
      <c r="MS63" s="42"/>
      <c r="MT63" s="42"/>
      <c r="MU63" s="42"/>
      <c r="MV63" s="42"/>
      <c r="MW63" s="42"/>
      <c r="MX63" s="42"/>
      <c r="MY63" s="42"/>
      <c r="MZ63" s="42"/>
      <c r="NA63" s="42"/>
      <c r="NB63" s="42"/>
    </row>
    <row r="64" spans="3:366" ht="15">
      <c r="C64" s="38" t="s">
        <v>44</v>
      </c>
      <c r="D64" s="38" t="s">
        <v>46</v>
      </c>
      <c r="E64" s="39">
        <v>25.9</v>
      </c>
      <c r="F64" s="39">
        <v>27.8</v>
      </c>
      <c r="G64" s="39">
        <v>28.2</v>
      </c>
      <c r="H64" s="39">
        <v>26.5</v>
      </c>
      <c r="I64" s="39">
        <v>26.9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40"/>
      <c r="U64" s="40"/>
      <c r="V64" s="40"/>
      <c r="W64" s="40"/>
      <c r="X64" s="40"/>
      <c r="Y64" s="40"/>
      <c r="Z64" s="40"/>
      <c r="AA64" s="40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  <c r="IV64" s="42"/>
      <c r="IW64" s="42"/>
      <c r="IX64" s="42"/>
      <c r="IY64" s="42"/>
      <c r="IZ64" s="42"/>
      <c r="JA64" s="42"/>
      <c r="JB64" s="42"/>
      <c r="JC64" s="42"/>
      <c r="JD64" s="42"/>
      <c r="JE64" s="42"/>
      <c r="JF64" s="42"/>
      <c r="JG64" s="42"/>
      <c r="JH64" s="42"/>
      <c r="JI64" s="42"/>
      <c r="JJ64" s="42"/>
      <c r="JK64" s="42"/>
      <c r="JL64" s="42"/>
      <c r="JM64" s="42"/>
      <c r="JN64" s="42"/>
      <c r="JO64" s="42"/>
      <c r="JP64" s="42"/>
      <c r="JQ64" s="42"/>
      <c r="JR64" s="42"/>
      <c r="JS64" s="42"/>
      <c r="JT64" s="42"/>
      <c r="JU64" s="42"/>
      <c r="JV64" s="42"/>
      <c r="JW64" s="42"/>
      <c r="JX64" s="42"/>
      <c r="JY64" s="42"/>
      <c r="JZ64" s="42"/>
      <c r="KA64" s="42"/>
      <c r="KB64" s="42"/>
      <c r="KC64" s="42"/>
      <c r="KD64" s="42"/>
      <c r="KE64" s="42"/>
      <c r="KF64" s="42"/>
      <c r="KG64" s="42"/>
      <c r="KH64" s="42"/>
      <c r="KI64" s="42"/>
      <c r="KJ64" s="42"/>
      <c r="KK64" s="42"/>
      <c r="KL64" s="42"/>
      <c r="KM64" s="42"/>
      <c r="KN64" s="42"/>
      <c r="KO64" s="42"/>
      <c r="KP64" s="42"/>
      <c r="KQ64" s="42"/>
      <c r="KR64" s="42"/>
      <c r="KS64" s="42"/>
      <c r="KT64" s="42"/>
      <c r="KU64" s="42"/>
      <c r="KV64" s="42"/>
      <c r="KW64" s="42"/>
      <c r="KX64" s="42"/>
      <c r="KY64" s="42"/>
      <c r="KZ64" s="42"/>
      <c r="LA64" s="42"/>
      <c r="LB64" s="42"/>
      <c r="LC64" s="42"/>
      <c r="LD64" s="42"/>
      <c r="LE64" s="42"/>
      <c r="LF64" s="42"/>
      <c r="LG64" s="42"/>
      <c r="LH64" s="42"/>
      <c r="LI64" s="42"/>
      <c r="LJ64" s="42"/>
      <c r="LK64" s="42"/>
      <c r="LL64" s="42"/>
      <c r="LM64" s="42"/>
      <c r="LN64" s="42"/>
      <c r="LO64" s="42"/>
      <c r="LP64" s="42"/>
      <c r="LQ64" s="42"/>
      <c r="LR64" s="42"/>
      <c r="LS64" s="42"/>
      <c r="LT64" s="42"/>
      <c r="LU64" s="42"/>
      <c r="LV64" s="42"/>
      <c r="LW64" s="42"/>
      <c r="LX64" s="42"/>
      <c r="LY64" s="42"/>
      <c r="LZ64" s="42"/>
      <c r="MA64" s="42"/>
      <c r="MB64" s="42"/>
      <c r="MC64" s="42"/>
      <c r="MD64" s="42"/>
      <c r="ME64" s="42"/>
      <c r="MF64" s="42"/>
      <c r="MG64" s="42"/>
      <c r="MH64" s="42"/>
      <c r="MI64" s="42"/>
      <c r="MJ64" s="42"/>
      <c r="MK64" s="42"/>
      <c r="ML64" s="42"/>
      <c r="MM64" s="42"/>
      <c r="MN64" s="42"/>
      <c r="MO64" s="42"/>
      <c r="MP64" s="42"/>
      <c r="MQ64" s="42"/>
      <c r="MR64" s="42"/>
      <c r="MS64" s="42"/>
      <c r="MT64" s="42"/>
      <c r="MU64" s="42"/>
      <c r="MV64" s="42"/>
      <c r="MW64" s="42"/>
      <c r="MX64" s="42"/>
      <c r="MY64" s="42"/>
      <c r="MZ64" s="42"/>
      <c r="NA64" s="42"/>
      <c r="NB64" s="42"/>
    </row>
    <row r="65" spans="3:366" ht="15">
      <c r="C65" s="38" t="s">
        <v>44</v>
      </c>
      <c r="D65" s="38" t="s">
        <v>45</v>
      </c>
      <c r="E65" s="39">
        <v>22.2</v>
      </c>
      <c r="F65" s="39">
        <v>21</v>
      </c>
      <c r="G65" s="39">
        <v>17.8</v>
      </c>
      <c r="H65" s="39">
        <v>25.2</v>
      </c>
      <c r="I65" s="39">
        <v>25.4</v>
      </c>
      <c r="J65" s="39">
        <v>24.5</v>
      </c>
      <c r="K65" s="39">
        <v>22.7</v>
      </c>
      <c r="L65" s="39">
        <v>17.2</v>
      </c>
      <c r="M65" s="38"/>
      <c r="N65" s="38"/>
      <c r="O65" s="38"/>
      <c r="P65" s="38"/>
      <c r="Q65" s="38"/>
      <c r="R65" s="38"/>
      <c r="S65" s="38"/>
      <c r="T65" s="40"/>
      <c r="U65" s="40"/>
      <c r="V65" s="40"/>
      <c r="W65" s="40"/>
      <c r="X65" s="40"/>
      <c r="Y65" s="40"/>
      <c r="Z65" s="40"/>
      <c r="AA65" s="40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42"/>
      <c r="IV65" s="42"/>
      <c r="IW65" s="42"/>
      <c r="IX65" s="42"/>
      <c r="IY65" s="42"/>
      <c r="IZ65" s="42"/>
      <c r="JA65" s="42"/>
      <c r="JB65" s="42"/>
      <c r="JC65" s="42"/>
      <c r="JD65" s="42"/>
      <c r="JE65" s="42"/>
      <c r="JF65" s="42"/>
      <c r="JG65" s="42"/>
      <c r="JH65" s="42"/>
      <c r="JI65" s="42"/>
      <c r="JJ65" s="42"/>
      <c r="JK65" s="42"/>
      <c r="JL65" s="42"/>
      <c r="JM65" s="42"/>
      <c r="JN65" s="42"/>
      <c r="JO65" s="42"/>
      <c r="JP65" s="42"/>
      <c r="JQ65" s="42"/>
      <c r="JR65" s="42"/>
      <c r="JS65" s="42"/>
      <c r="JT65" s="42"/>
      <c r="JU65" s="42"/>
      <c r="JV65" s="42"/>
      <c r="JW65" s="42"/>
      <c r="JX65" s="42"/>
      <c r="JY65" s="42"/>
      <c r="JZ65" s="42"/>
      <c r="KA65" s="42"/>
      <c r="KB65" s="42"/>
      <c r="KC65" s="42"/>
      <c r="KD65" s="42"/>
      <c r="KE65" s="42"/>
      <c r="KF65" s="42"/>
      <c r="KG65" s="42"/>
      <c r="KH65" s="42"/>
      <c r="KI65" s="42"/>
      <c r="KJ65" s="42"/>
      <c r="KK65" s="42"/>
      <c r="KL65" s="42"/>
      <c r="KM65" s="42"/>
      <c r="KN65" s="42"/>
      <c r="KO65" s="42"/>
      <c r="KP65" s="42"/>
      <c r="KQ65" s="42"/>
      <c r="KR65" s="42"/>
      <c r="KS65" s="42"/>
      <c r="KT65" s="42"/>
      <c r="KU65" s="42"/>
      <c r="KV65" s="42"/>
      <c r="KW65" s="42"/>
      <c r="KX65" s="42"/>
      <c r="KY65" s="42"/>
      <c r="KZ65" s="42"/>
      <c r="LA65" s="42"/>
      <c r="LB65" s="42"/>
      <c r="LC65" s="42"/>
      <c r="LD65" s="42"/>
      <c r="LE65" s="42"/>
      <c r="LF65" s="42"/>
      <c r="LG65" s="42"/>
      <c r="LH65" s="42"/>
      <c r="LI65" s="42"/>
      <c r="LJ65" s="42"/>
      <c r="LK65" s="42"/>
      <c r="LL65" s="42"/>
      <c r="LM65" s="42"/>
      <c r="LN65" s="42"/>
      <c r="LO65" s="42"/>
      <c r="LP65" s="42"/>
      <c r="LQ65" s="42"/>
      <c r="LR65" s="42"/>
      <c r="LS65" s="42"/>
      <c r="LT65" s="42"/>
      <c r="LU65" s="42"/>
      <c r="LV65" s="42"/>
      <c r="LW65" s="42"/>
      <c r="LX65" s="42"/>
      <c r="LY65" s="42"/>
      <c r="LZ65" s="42"/>
      <c r="MA65" s="42"/>
      <c r="MB65" s="42"/>
      <c r="MC65" s="42"/>
      <c r="MD65" s="42"/>
      <c r="ME65" s="42"/>
      <c r="MF65" s="42"/>
      <c r="MG65" s="42"/>
      <c r="MH65" s="42"/>
      <c r="MI65" s="42"/>
      <c r="MJ65" s="42"/>
      <c r="MK65" s="42"/>
      <c r="ML65" s="42"/>
      <c r="MM65" s="42"/>
      <c r="MN65" s="42"/>
      <c r="MO65" s="42"/>
      <c r="MP65" s="42"/>
      <c r="MQ65" s="42"/>
      <c r="MR65" s="42"/>
      <c r="MS65" s="42"/>
      <c r="MT65" s="42"/>
      <c r="MU65" s="42"/>
      <c r="MV65" s="42"/>
      <c r="MW65" s="42"/>
      <c r="MX65" s="42"/>
      <c r="MY65" s="42"/>
      <c r="MZ65" s="42"/>
      <c r="NA65" s="42"/>
      <c r="NB65" s="42"/>
    </row>
    <row r="66" spans="3:366" ht="15">
      <c r="C66" s="38" t="s">
        <v>50</v>
      </c>
      <c r="D66" s="38" t="s">
        <v>52</v>
      </c>
      <c r="E66" s="39">
        <v>21.4</v>
      </c>
      <c r="F66" s="39">
        <v>16.600000000000001</v>
      </c>
      <c r="G66" s="39">
        <v>15.2</v>
      </c>
      <c r="H66" s="39">
        <v>16</v>
      </c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40"/>
      <c r="U66" s="40"/>
      <c r="V66" s="40"/>
      <c r="W66" s="40"/>
      <c r="X66" s="40"/>
      <c r="Y66" s="40"/>
      <c r="Z66" s="40"/>
      <c r="AA66" s="40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 s="42"/>
      <c r="IW66" s="42"/>
      <c r="IX66" s="42"/>
      <c r="IY66" s="42"/>
      <c r="IZ66" s="42"/>
      <c r="JA66" s="42"/>
      <c r="JB66" s="42"/>
      <c r="JC66" s="42"/>
      <c r="JD66" s="42"/>
      <c r="JE66" s="42"/>
      <c r="JF66" s="42"/>
      <c r="JG66" s="42"/>
      <c r="JH66" s="42"/>
      <c r="JI66" s="42"/>
      <c r="JJ66" s="42"/>
      <c r="JK66" s="42"/>
      <c r="JL66" s="42"/>
      <c r="JM66" s="42"/>
      <c r="JN66" s="42"/>
      <c r="JO66" s="42"/>
      <c r="JP66" s="42"/>
      <c r="JQ66" s="42"/>
      <c r="JR66" s="42"/>
      <c r="JS66" s="42"/>
      <c r="JT66" s="42"/>
      <c r="JU66" s="42"/>
      <c r="JV66" s="42"/>
      <c r="JW66" s="42"/>
      <c r="JX66" s="42"/>
      <c r="JY66" s="42"/>
      <c r="JZ66" s="42"/>
      <c r="KA66" s="42"/>
      <c r="KB66" s="42"/>
      <c r="KC66" s="42"/>
      <c r="KD66" s="42"/>
      <c r="KE66" s="42"/>
      <c r="KF66" s="42"/>
      <c r="KG66" s="42"/>
      <c r="KH66" s="42"/>
      <c r="KI66" s="42"/>
      <c r="KJ66" s="42"/>
      <c r="KK66" s="42"/>
      <c r="KL66" s="42"/>
      <c r="KM66" s="42"/>
      <c r="KN66" s="42"/>
      <c r="KO66" s="42"/>
      <c r="KP66" s="42"/>
      <c r="KQ66" s="42"/>
      <c r="KR66" s="42"/>
      <c r="KS66" s="42"/>
      <c r="KT66" s="42"/>
      <c r="KU66" s="42"/>
      <c r="KV66" s="42"/>
      <c r="KW66" s="42"/>
      <c r="KX66" s="42"/>
      <c r="KY66" s="42"/>
      <c r="KZ66" s="42"/>
      <c r="LA66" s="42"/>
      <c r="LB66" s="42"/>
      <c r="LC66" s="42"/>
      <c r="LD66" s="42"/>
      <c r="LE66" s="42"/>
      <c r="LF66" s="42"/>
      <c r="LG66" s="42"/>
      <c r="LH66" s="42"/>
      <c r="LI66" s="42"/>
      <c r="LJ66" s="42"/>
      <c r="LK66" s="42"/>
      <c r="LL66" s="42"/>
      <c r="LM66" s="42"/>
      <c r="LN66" s="42"/>
      <c r="LO66" s="42"/>
      <c r="LP66" s="42"/>
      <c r="LQ66" s="42"/>
      <c r="LR66" s="42"/>
      <c r="LS66" s="42"/>
      <c r="LT66" s="42"/>
      <c r="LU66" s="42"/>
      <c r="LV66" s="42"/>
      <c r="LW66" s="42"/>
      <c r="LX66" s="42"/>
      <c r="LY66" s="42"/>
      <c r="LZ66" s="42"/>
      <c r="MA66" s="42"/>
      <c r="MB66" s="42"/>
      <c r="MC66" s="42"/>
      <c r="MD66" s="42"/>
      <c r="ME66" s="42"/>
      <c r="MF66" s="42"/>
      <c r="MG66" s="42"/>
      <c r="MH66" s="42"/>
      <c r="MI66" s="42"/>
      <c r="MJ66" s="42"/>
      <c r="MK66" s="42"/>
      <c r="ML66" s="42"/>
      <c r="MM66" s="42"/>
      <c r="MN66" s="42"/>
      <c r="MO66" s="42"/>
      <c r="MP66" s="42"/>
      <c r="MQ66" s="42"/>
      <c r="MR66" s="42"/>
      <c r="MS66" s="42"/>
      <c r="MT66" s="42"/>
      <c r="MU66" s="42"/>
      <c r="MV66" s="42"/>
      <c r="MW66" s="42"/>
      <c r="MX66" s="42"/>
      <c r="MY66" s="42"/>
      <c r="MZ66" s="42"/>
      <c r="NA66" s="42"/>
      <c r="NB66" s="42"/>
    </row>
    <row r="67" spans="3:366" ht="15">
      <c r="C67" s="38" t="s">
        <v>50</v>
      </c>
      <c r="D67" s="38" t="s">
        <v>51</v>
      </c>
      <c r="E67" s="39">
        <v>22</v>
      </c>
      <c r="F67" s="39">
        <v>25.5</v>
      </c>
      <c r="G67" s="39">
        <v>28</v>
      </c>
      <c r="H67" s="39">
        <v>27.5</v>
      </c>
      <c r="I67" s="39">
        <v>29.6</v>
      </c>
      <c r="J67" s="39">
        <v>25.9</v>
      </c>
      <c r="K67" s="39">
        <v>21.5</v>
      </c>
      <c r="L67" s="39">
        <v>22.9</v>
      </c>
      <c r="M67" s="38"/>
      <c r="N67" s="38"/>
      <c r="O67" s="38"/>
      <c r="P67" s="38"/>
      <c r="Q67" s="38"/>
      <c r="R67" s="38"/>
      <c r="S67" s="38"/>
      <c r="T67" s="40"/>
      <c r="U67" s="40"/>
      <c r="V67" s="40"/>
      <c r="W67" s="40"/>
      <c r="X67" s="40"/>
      <c r="Y67" s="40"/>
      <c r="Z67" s="40"/>
      <c r="AA67" s="40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  <c r="IW67" s="42"/>
      <c r="IX67" s="42"/>
      <c r="IY67" s="42"/>
      <c r="IZ67" s="42"/>
      <c r="JA67" s="42"/>
      <c r="JB67" s="42"/>
      <c r="JC67" s="42"/>
      <c r="JD67" s="42"/>
      <c r="JE67" s="42"/>
      <c r="JF67" s="42"/>
      <c r="JG67" s="42"/>
      <c r="JH67" s="42"/>
      <c r="JI67" s="42"/>
      <c r="JJ67" s="42"/>
      <c r="JK67" s="42"/>
      <c r="JL67" s="42"/>
      <c r="JM67" s="42"/>
      <c r="JN67" s="42"/>
      <c r="JO67" s="42"/>
      <c r="JP67" s="42"/>
      <c r="JQ67" s="42"/>
      <c r="JR67" s="42"/>
      <c r="JS67" s="42"/>
      <c r="JT67" s="42"/>
      <c r="JU67" s="42"/>
      <c r="JV67" s="42"/>
      <c r="JW67" s="42"/>
      <c r="JX67" s="42"/>
      <c r="JY67" s="42"/>
      <c r="JZ67" s="42"/>
      <c r="KA67" s="42"/>
      <c r="KB67" s="42"/>
      <c r="KC67" s="42"/>
      <c r="KD67" s="42"/>
      <c r="KE67" s="42"/>
      <c r="KF67" s="42"/>
      <c r="KG67" s="42"/>
      <c r="KH67" s="42"/>
      <c r="KI67" s="42"/>
      <c r="KJ67" s="42"/>
      <c r="KK67" s="42"/>
      <c r="KL67" s="42"/>
      <c r="KM67" s="42"/>
      <c r="KN67" s="42"/>
      <c r="KO67" s="42"/>
      <c r="KP67" s="42"/>
      <c r="KQ67" s="42"/>
      <c r="KR67" s="42"/>
      <c r="KS67" s="42"/>
      <c r="KT67" s="42"/>
      <c r="KU67" s="42"/>
      <c r="KV67" s="42"/>
      <c r="KW67" s="42"/>
      <c r="KX67" s="42"/>
      <c r="KY67" s="42"/>
      <c r="KZ67" s="42"/>
      <c r="LA67" s="42"/>
      <c r="LB67" s="42"/>
      <c r="LC67" s="42"/>
      <c r="LD67" s="42"/>
      <c r="LE67" s="42"/>
      <c r="LF67" s="42"/>
      <c r="LG67" s="42"/>
      <c r="LH67" s="42"/>
      <c r="LI67" s="42"/>
      <c r="LJ67" s="42"/>
      <c r="LK67" s="42"/>
      <c r="LL67" s="42"/>
      <c r="LM67" s="42"/>
      <c r="LN67" s="42"/>
      <c r="LO67" s="42"/>
      <c r="LP67" s="42"/>
      <c r="LQ67" s="42"/>
      <c r="LR67" s="42"/>
      <c r="LS67" s="42"/>
      <c r="LT67" s="42"/>
      <c r="LU67" s="42"/>
      <c r="LV67" s="42"/>
      <c r="LW67" s="42"/>
      <c r="LX67" s="42"/>
      <c r="LY67" s="42"/>
      <c r="LZ67" s="42"/>
      <c r="MA67" s="42"/>
      <c r="MB67" s="42"/>
      <c r="MC67" s="42"/>
      <c r="MD67" s="42"/>
      <c r="ME67" s="42"/>
      <c r="MF67" s="42"/>
      <c r="MG67" s="42"/>
      <c r="MH67" s="42"/>
      <c r="MI67" s="42"/>
      <c r="MJ67" s="42"/>
      <c r="MK67" s="42"/>
      <c r="ML67" s="42"/>
      <c r="MM67" s="42"/>
      <c r="MN67" s="42"/>
      <c r="MO67" s="42"/>
      <c r="MP67" s="42"/>
      <c r="MQ67" s="42"/>
      <c r="MR67" s="42"/>
      <c r="MS67" s="42"/>
      <c r="MT67" s="42"/>
      <c r="MU67" s="42"/>
      <c r="MV67" s="42"/>
      <c r="MW67" s="42"/>
      <c r="MX67" s="42"/>
      <c r="MY67" s="42"/>
      <c r="MZ67" s="42"/>
      <c r="NA67" s="42"/>
      <c r="NB67" s="42"/>
    </row>
    <row r="68" spans="3:366">
      <c r="F68" s="4"/>
      <c r="G68" s="4"/>
      <c r="H68" s="4"/>
      <c r="J68" s="45"/>
      <c r="K68" s="46"/>
      <c r="N68" s="45"/>
      <c r="O68" s="9"/>
      <c r="Q68" s="4"/>
      <c r="R68" s="4"/>
      <c r="T68" s="4"/>
      <c r="U68" s="25"/>
      <c r="V68" s="25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3:366">
      <c r="F69" s="4"/>
      <c r="G69" s="4"/>
      <c r="H69" s="4"/>
      <c r="J69" s="45"/>
      <c r="K69" s="46"/>
      <c r="N69" s="45"/>
      <c r="O69" s="9"/>
      <c r="Q69" s="4"/>
      <c r="R69" s="4"/>
      <c r="T69" s="4"/>
      <c r="U69" s="25"/>
      <c r="V69" s="25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3:366">
      <c r="F70" s="4"/>
      <c r="G70" s="4"/>
      <c r="H70" s="4"/>
      <c r="J70" s="45"/>
      <c r="K70" s="46"/>
      <c r="N70" s="45"/>
      <c r="O70" s="9"/>
      <c r="Q70" s="4"/>
      <c r="R70" s="4"/>
      <c r="T70" s="4"/>
      <c r="U70" s="25"/>
      <c r="V70" s="25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3:366">
      <c r="F71" s="4"/>
      <c r="G71" s="4"/>
      <c r="H71" s="4"/>
      <c r="J71" s="45"/>
      <c r="K71" s="46"/>
      <c r="N71" s="45"/>
      <c r="O71" s="9"/>
      <c r="Q71" s="4"/>
      <c r="R71" s="4"/>
      <c r="T71" s="4"/>
      <c r="U71" s="25"/>
      <c r="V71" s="25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3:366">
      <c r="F72" s="4"/>
      <c r="G72" s="4"/>
      <c r="H72" s="4"/>
      <c r="J72" s="45"/>
      <c r="K72" s="46"/>
      <c r="N72" s="45"/>
      <c r="O72" s="9"/>
      <c r="Q72" s="4"/>
      <c r="R72" s="4"/>
      <c r="T72" s="4"/>
      <c r="U72" s="25"/>
      <c r="V72" s="25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3:366">
      <c r="F73" s="4"/>
      <c r="G73" s="4"/>
      <c r="H73" s="4"/>
      <c r="J73" s="45"/>
      <c r="K73" s="46"/>
      <c r="N73" s="45"/>
      <c r="O73" s="9"/>
      <c r="Q73" s="4"/>
      <c r="R73" s="4"/>
      <c r="T73" s="4"/>
      <c r="U73" s="25"/>
      <c r="V73" s="25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3:366">
      <c r="F74" s="4"/>
      <c r="G74" s="4"/>
      <c r="H74" s="4"/>
      <c r="J74" s="45"/>
      <c r="K74" s="46"/>
      <c r="N74" s="45"/>
      <c r="O74" s="9"/>
      <c r="Q74" s="4"/>
      <c r="R74" s="4"/>
      <c r="T74" s="4"/>
      <c r="U74" s="25"/>
      <c r="V74" s="25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3:366">
      <c r="F75" s="4"/>
      <c r="G75" s="4"/>
      <c r="H75" s="4"/>
      <c r="J75" s="45"/>
      <c r="K75" s="46"/>
      <c r="N75" s="45"/>
      <c r="O75" s="9"/>
      <c r="Q75" s="4"/>
      <c r="R75" s="4"/>
      <c r="T75" s="4"/>
      <c r="U75" s="25"/>
      <c r="V75" s="25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3:366">
      <c r="F76" s="4"/>
      <c r="G76" s="4"/>
      <c r="H76" s="4"/>
      <c r="J76" s="45"/>
      <c r="K76" s="46"/>
      <c r="N76" s="45"/>
      <c r="O76" s="9"/>
      <c r="Q76" s="4"/>
      <c r="R76" s="4"/>
      <c r="T76" s="4"/>
      <c r="U76" s="25"/>
      <c r="V76" s="25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3:366">
      <c r="F77" s="4"/>
      <c r="G77" s="4"/>
      <c r="H77" s="4"/>
      <c r="J77" s="45"/>
      <c r="K77" s="46"/>
      <c r="N77" s="45"/>
      <c r="O77" s="9"/>
      <c r="Q77" s="4"/>
      <c r="R77" s="4"/>
      <c r="T77" s="4"/>
      <c r="U77" s="25"/>
      <c r="V77" s="25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3:366">
      <c r="F78" s="4"/>
      <c r="G78" s="4"/>
      <c r="H78" s="4"/>
      <c r="J78" s="45"/>
      <c r="K78" s="46"/>
      <c r="N78" s="45"/>
      <c r="O78" s="9"/>
      <c r="Q78" s="4"/>
      <c r="R78" s="4"/>
      <c r="T78" s="4"/>
      <c r="U78" s="25"/>
      <c r="V78" s="25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3:366">
      <c r="F79" s="4"/>
      <c r="G79" s="4"/>
      <c r="H79" s="4"/>
      <c r="J79" s="45"/>
      <c r="K79" s="46"/>
      <c r="N79" s="45"/>
      <c r="O79" s="9"/>
      <c r="Q79" s="4"/>
      <c r="R79" s="4"/>
      <c r="T79" s="4"/>
      <c r="U79" s="25"/>
      <c r="V79" s="25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3:366">
      <c r="F80" s="4"/>
      <c r="G80" s="4"/>
      <c r="H80" s="4"/>
      <c r="J80" s="45"/>
      <c r="K80" s="46"/>
      <c r="N80" s="45"/>
      <c r="O80" s="9"/>
      <c r="Q80" s="4"/>
      <c r="R80" s="4"/>
      <c r="T80" s="4"/>
      <c r="U80" s="25"/>
      <c r="V80" s="25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6:55">
      <c r="F81" s="4"/>
      <c r="G81" s="4"/>
      <c r="H81" s="4"/>
      <c r="J81" s="45"/>
      <c r="K81" s="46"/>
      <c r="N81" s="45"/>
      <c r="O81" s="9"/>
      <c r="Q81" s="4"/>
      <c r="R81" s="4"/>
      <c r="T81" s="4"/>
      <c r="U81" s="25"/>
      <c r="V81" s="25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6:55">
      <c r="F82" s="4"/>
      <c r="G82" s="4"/>
      <c r="H82" s="4"/>
      <c r="J82" s="45"/>
      <c r="K82" s="46"/>
      <c r="N82" s="45"/>
      <c r="O82" s="9"/>
      <c r="Q82" s="4"/>
      <c r="R82" s="4"/>
      <c r="T82" s="4"/>
      <c r="U82" s="25"/>
      <c r="V82" s="25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6:55">
      <c r="F83" s="4"/>
      <c r="G83" s="4"/>
      <c r="H83" s="4"/>
      <c r="J83" s="45"/>
      <c r="K83" s="46"/>
      <c r="N83" s="45"/>
      <c r="O83" s="9"/>
      <c r="Q83" s="4"/>
      <c r="R83" s="4"/>
      <c r="T83" s="4"/>
      <c r="U83" s="25"/>
      <c r="V83" s="25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6:55">
      <c r="F84" s="4"/>
      <c r="G84" s="4"/>
      <c r="H84" s="4"/>
      <c r="J84" s="45"/>
      <c r="K84" s="46"/>
      <c r="N84" s="45"/>
      <c r="O84" s="9"/>
      <c r="Q84" s="4"/>
      <c r="R84" s="4"/>
      <c r="T84" s="4"/>
      <c r="U84" s="25"/>
      <c r="V84" s="25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6:55">
      <c r="F85" s="4"/>
      <c r="G85" s="4"/>
      <c r="H85" s="4"/>
      <c r="J85" s="45"/>
      <c r="K85" s="46"/>
      <c r="N85" s="45"/>
      <c r="O85" s="9"/>
      <c r="Q85" s="4"/>
      <c r="R85" s="4"/>
      <c r="T85" s="4"/>
      <c r="U85" s="25"/>
      <c r="V85" s="25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6:55">
      <c r="F86" s="4"/>
      <c r="G86" s="4"/>
      <c r="H86" s="4"/>
      <c r="J86" s="45"/>
      <c r="K86" s="46"/>
      <c r="N86" s="45"/>
      <c r="O86" s="9"/>
      <c r="Q86" s="4"/>
      <c r="R86" s="4"/>
      <c r="T86" s="4"/>
      <c r="U86" s="25"/>
      <c r="V86" s="25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6:55">
      <c r="F87" s="4"/>
      <c r="G87" s="4"/>
      <c r="H87" s="4"/>
      <c r="J87" s="45"/>
      <c r="K87" s="46"/>
      <c r="N87" s="45"/>
      <c r="O87" s="9"/>
      <c r="Q87" s="4"/>
      <c r="R87" s="4"/>
      <c r="T87" s="4"/>
      <c r="U87" s="25"/>
      <c r="V87" s="25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6:55">
      <c r="F88" s="4"/>
      <c r="G88" s="4"/>
      <c r="H88" s="4"/>
      <c r="J88" s="45"/>
      <c r="K88" s="46"/>
      <c r="N88" s="45"/>
      <c r="O88" s="9"/>
      <c r="Q88" s="4"/>
      <c r="R88" s="4"/>
      <c r="T88" s="4"/>
      <c r="U88" s="25"/>
      <c r="V88" s="25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6:55">
      <c r="F89" s="4"/>
      <c r="G89" s="4"/>
      <c r="H89" s="4"/>
      <c r="J89" s="45"/>
      <c r="K89" s="46"/>
      <c r="N89" s="45"/>
      <c r="O89" s="9"/>
      <c r="Q89" s="4"/>
      <c r="R89" s="4"/>
      <c r="T89" s="4"/>
      <c r="U89" s="25"/>
      <c r="V89" s="25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6:55">
      <c r="F90" s="4"/>
      <c r="G90" s="4"/>
      <c r="H90" s="4"/>
      <c r="J90" s="45"/>
      <c r="K90" s="46"/>
      <c r="N90" s="45"/>
      <c r="O90" s="9"/>
      <c r="Q90" s="4"/>
      <c r="R90" s="4"/>
      <c r="T90" s="4"/>
      <c r="U90" s="25"/>
      <c r="V90" s="25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6:55">
      <c r="F91" s="4"/>
      <c r="G91" s="4"/>
      <c r="H91" s="4"/>
      <c r="J91" s="45"/>
      <c r="K91" s="46"/>
      <c r="N91" s="45"/>
      <c r="O91" s="9"/>
      <c r="Q91" s="4"/>
      <c r="R91" s="4"/>
      <c r="T91" s="4"/>
      <c r="U91" s="25"/>
      <c r="V91" s="25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6:55">
      <c r="F92" s="4"/>
      <c r="G92" s="4"/>
      <c r="H92" s="4"/>
      <c r="J92" s="45"/>
      <c r="K92" s="46"/>
      <c r="N92" s="45"/>
      <c r="O92" s="9"/>
      <c r="Q92" s="4"/>
      <c r="R92" s="4"/>
      <c r="T92" s="4"/>
      <c r="U92" s="25"/>
      <c r="V92" s="25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6:55">
      <c r="F93" s="4"/>
      <c r="G93" s="4"/>
      <c r="H93" s="4"/>
      <c r="J93" s="45"/>
      <c r="K93" s="46"/>
      <c r="N93" s="45"/>
      <c r="O93" s="9"/>
      <c r="Q93" s="4"/>
      <c r="R93" s="4"/>
      <c r="T93" s="4"/>
      <c r="U93" s="25"/>
      <c r="V93" s="25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6:55">
      <c r="F94" s="4"/>
      <c r="G94" s="4"/>
      <c r="H94" s="4"/>
      <c r="J94" s="45"/>
      <c r="K94" s="46"/>
      <c r="N94" s="45"/>
      <c r="O94" s="9"/>
      <c r="Q94" s="4"/>
      <c r="R94" s="4"/>
      <c r="T94" s="4"/>
      <c r="U94" s="25"/>
      <c r="V94" s="25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6:55">
      <c r="F95" s="4"/>
      <c r="G95" s="4"/>
      <c r="H95" s="4"/>
      <c r="J95" s="45"/>
      <c r="K95" s="46"/>
      <c r="N95" s="45"/>
      <c r="O95" s="9"/>
      <c r="Q95" s="4"/>
      <c r="R95" s="4"/>
      <c r="T95" s="4"/>
      <c r="U95" s="25"/>
      <c r="V95" s="25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6:55">
      <c r="F96" s="4"/>
      <c r="G96" s="4"/>
      <c r="H96" s="4"/>
      <c r="J96" s="45"/>
      <c r="K96" s="46"/>
      <c r="N96" s="45"/>
      <c r="O96" s="9"/>
      <c r="Q96" s="4"/>
      <c r="R96" s="4"/>
      <c r="T96" s="4"/>
      <c r="U96" s="25"/>
      <c r="V96" s="25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6:55">
      <c r="F97" s="4"/>
      <c r="G97" s="4"/>
      <c r="H97" s="4"/>
      <c r="J97" s="45"/>
      <c r="K97" s="46"/>
      <c r="N97" s="45"/>
      <c r="O97" s="9"/>
      <c r="Q97" s="4"/>
      <c r="R97" s="4"/>
      <c r="T97" s="4"/>
      <c r="U97" s="25"/>
      <c r="V97" s="25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6:55">
      <c r="F98" s="4"/>
      <c r="G98" s="4"/>
      <c r="H98" s="4"/>
      <c r="J98" s="45"/>
      <c r="K98" s="46"/>
      <c r="N98" s="45"/>
      <c r="O98" s="9"/>
      <c r="Q98" s="4"/>
      <c r="R98" s="4"/>
      <c r="T98" s="4"/>
      <c r="U98" s="25"/>
      <c r="V98" s="25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</row>
    <row r="99" spans="6:55">
      <c r="F99" s="4"/>
      <c r="G99" s="4"/>
      <c r="H99" s="4"/>
      <c r="J99" s="45"/>
      <c r="K99" s="46"/>
      <c r="N99" s="45"/>
      <c r="O99" s="9"/>
      <c r="Q99" s="4"/>
      <c r="R99" s="4"/>
      <c r="T99" s="4"/>
      <c r="U99" s="25"/>
      <c r="V99" s="25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6:55">
      <c r="F100" s="4"/>
      <c r="G100" s="4"/>
      <c r="H100" s="4"/>
      <c r="J100" s="45"/>
      <c r="K100" s="46"/>
      <c r="N100" s="45"/>
      <c r="O100" s="9"/>
      <c r="Q100" s="4"/>
      <c r="R100" s="4"/>
      <c r="T100" s="4"/>
      <c r="U100" s="25"/>
      <c r="V100" s="25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1" spans="6:55">
      <c r="F101" s="4"/>
      <c r="G101" s="4"/>
      <c r="H101" s="4"/>
      <c r="J101" s="45"/>
      <c r="K101" s="46"/>
      <c r="N101" s="45"/>
      <c r="O101" s="9"/>
      <c r="Q101" s="4"/>
      <c r="R101" s="4"/>
      <c r="T101" s="4"/>
      <c r="U101" s="25"/>
      <c r="V101" s="25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6:55">
      <c r="F102" s="4"/>
      <c r="G102" s="4"/>
      <c r="H102" s="4"/>
      <c r="J102" s="45"/>
      <c r="K102" s="46"/>
      <c r="N102" s="45"/>
      <c r="O102" s="9"/>
      <c r="Q102" s="4"/>
      <c r="R102" s="4"/>
      <c r="T102" s="4"/>
      <c r="U102" s="25"/>
      <c r="V102" s="25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6:55">
      <c r="F103" s="4"/>
      <c r="G103" s="4"/>
      <c r="H103" s="4"/>
      <c r="J103" s="45"/>
      <c r="K103" s="46"/>
      <c r="N103" s="45"/>
      <c r="O103" s="9"/>
      <c r="Q103" s="4"/>
      <c r="R103" s="4"/>
      <c r="T103" s="4"/>
      <c r="U103" s="25"/>
      <c r="V103" s="25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6:55">
      <c r="F104" s="4"/>
      <c r="G104" s="4"/>
      <c r="H104" s="4"/>
      <c r="J104" s="45"/>
      <c r="K104" s="46"/>
      <c r="N104" s="45"/>
      <c r="O104" s="9"/>
      <c r="Q104" s="4"/>
      <c r="R104" s="4"/>
      <c r="T104" s="4"/>
      <c r="U104" s="25"/>
      <c r="V104" s="25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</row>
    <row r="105" spans="6:55">
      <c r="F105" s="4"/>
      <c r="G105" s="4"/>
      <c r="H105" s="4"/>
      <c r="J105" s="45"/>
      <c r="K105" s="46"/>
      <c r="N105" s="45"/>
      <c r="O105" s="9"/>
      <c r="Q105" s="4"/>
      <c r="R105" s="4"/>
      <c r="T105" s="4"/>
      <c r="U105" s="25"/>
      <c r="V105" s="25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6:55">
      <c r="F106" s="4"/>
      <c r="G106" s="4"/>
      <c r="H106" s="4"/>
      <c r="J106" s="45"/>
      <c r="K106" s="46"/>
      <c r="N106" s="45"/>
      <c r="O106" s="9"/>
      <c r="Q106" s="4"/>
      <c r="R106" s="4"/>
      <c r="T106" s="4"/>
      <c r="U106" s="25"/>
      <c r="V106" s="25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6:55">
      <c r="F107" s="4"/>
      <c r="G107" s="4"/>
      <c r="H107" s="4"/>
      <c r="J107" s="45"/>
      <c r="K107" s="46"/>
      <c r="N107" s="45"/>
      <c r="O107" s="9"/>
      <c r="Q107" s="4"/>
      <c r="R107" s="4"/>
      <c r="T107" s="4"/>
      <c r="U107" s="25"/>
      <c r="V107" s="25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</row>
    <row r="108" spans="6:55">
      <c r="F108" s="4"/>
      <c r="G108" s="4"/>
      <c r="H108" s="4"/>
      <c r="J108" s="45"/>
      <c r="K108" s="46"/>
      <c r="N108" s="45"/>
      <c r="O108" s="9"/>
      <c r="Q108" s="4"/>
      <c r="R108" s="4"/>
      <c r="T108" s="4"/>
      <c r="U108" s="25"/>
      <c r="V108" s="25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6:55">
      <c r="F109" s="4"/>
      <c r="G109" s="4"/>
      <c r="H109" s="4"/>
      <c r="J109" s="45"/>
      <c r="K109" s="46"/>
      <c r="N109" s="45"/>
      <c r="O109" s="9"/>
      <c r="Q109" s="4"/>
      <c r="R109" s="4"/>
      <c r="T109" s="4"/>
      <c r="U109" s="25"/>
      <c r="V109" s="25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</row>
    <row r="110" spans="6:55">
      <c r="F110" s="4"/>
      <c r="G110" s="4"/>
      <c r="H110" s="4"/>
      <c r="J110" s="45"/>
      <c r="K110" s="46"/>
      <c r="N110" s="45"/>
      <c r="O110" s="9"/>
      <c r="Q110" s="4"/>
      <c r="R110" s="4"/>
      <c r="T110" s="4"/>
      <c r="U110" s="25"/>
      <c r="V110" s="25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</row>
    <row r="111" spans="6:55">
      <c r="F111" s="4"/>
      <c r="G111" s="4"/>
      <c r="H111" s="4"/>
      <c r="J111" s="45"/>
      <c r="K111" s="46"/>
      <c r="N111" s="45"/>
      <c r="O111" s="9"/>
      <c r="Q111" s="4"/>
      <c r="R111" s="4"/>
      <c r="T111" s="4"/>
      <c r="U111" s="25"/>
      <c r="V111" s="25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6:55">
      <c r="F112" s="4"/>
      <c r="G112" s="4"/>
      <c r="H112" s="4"/>
      <c r="J112" s="45"/>
      <c r="K112" s="46"/>
      <c r="N112" s="45"/>
      <c r="O112" s="9"/>
      <c r="Q112" s="4"/>
      <c r="R112" s="4"/>
      <c r="T112" s="4"/>
      <c r="U112" s="25"/>
      <c r="V112" s="25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6:55">
      <c r="F113" s="4"/>
      <c r="G113" s="4"/>
      <c r="H113" s="4"/>
      <c r="J113" s="45"/>
      <c r="K113" s="46"/>
      <c r="N113" s="45"/>
      <c r="O113" s="9"/>
      <c r="Q113" s="4"/>
      <c r="R113" s="4"/>
      <c r="T113" s="4"/>
      <c r="U113" s="25"/>
      <c r="V113" s="25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6:55">
      <c r="F114" s="4"/>
      <c r="G114" s="4"/>
      <c r="H114" s="4"/>
      <c r="J114" s="45"/>
      <c r="K114" s="46"/>
      <c r="N114" s="45"/>
      <c r="O114" s="9"/>
      <c r="Q114" s="4"/>
      <c r="R114" s="4"/>
      <c r="T114" s="4"/>
      <c r="U114" s="25"/>
      <c r="V114" s="25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6:55">
      <c r="F115" s="4"/>
      <c r="G115" s="4"/>
      <c r="H115" s="4"/>
      <c r="J115" s="45"/>
      <c r="K115" s="46"/>
      <c r="N115" s="45"/>
      <c r="O115" s="9"/>
      <c r="Q115" s="4"/>
      <c r="R115" s="4"/>
      <c r="T115" s="4"/>
      <c r="U115" s="25"/>
      <c r="V115" s="25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6:55">
      <c r="F116" s="4"/>
      <c r="G116" s="4"/>
      <c r="H116" s="4"/>
      <c r="J116" s="45"/>
      <c r="K116" s="46"/>
      <c r="N116" s="45"/>
      <c r="O116" s="9"/>
      <c r="Q116" s="4"/>
      <c r="R116" s="4"/>
      <c r="T116" s="4"/>
      <c r="U116" s="25"/>
      <c r="V116" s="25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6:55">
      <c r="F117" s="4"/>
      <c r="G117" s="4"/>
      <c r="H117" s="4"/>
      <c r="J117" s="45"/>
      <c r="K117" s="46"/>
      <c r="N117" s="45"/>
      <c r="O117" s="9"/>
      <c r="Q117" s="4"/>
      <c r="R117" s="4"/>
      <c r="T117" s="4"/>
      <c r="U117" s="25"/>
      <c r="V117" s="25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6:55">
      <c r="F118" s="4"/>
      <c r="G118" s="4"/>
      <c r="H118" s="4"/>
      <c r="J118" s="45"/>
      <c r="K118" s="46"/>
      <c r="N118" s="45"/>
      <c r="O118" s="9"/>
      <c r="Q118" s="4"/>
      <c r="R118" s="4"/>
      <c r="T118" s="4"/>
      <c r="U118" s="25"/>
      <c r="V118" s="25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6:55">
      <c r="F119" s="4"/>
      <c r="G119" s="4"/>
      <c r="H119" s="4"/>
      <c r="J119" s="45"/>
      <c r="K119" s="46"/>
      <c r="N119" s="45"/>
      <c r="O119" s="9"/>
      <c r="Q119" s="4"/>
      <c r="R119" s="4"/>
      <c r="T119" s="4"/>
      <c r="U119" s="25"/>
      <c r="V119" s="25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6:55">
      <c r="F120" s="4"/>
      <c r="G120" s="4"/>
      <c r="H120" s="4"/>
      <c r="J120" s="45"/>
      <c r="K120" s="46"/>
      <c r="N120" s="45"/>
      <c r="O120" s="9"/>
      <c r="Q120" s="4"/>
      <c r="R120" s="4"/>
      <c r="T120" s="4"/>
      <c r="U120" s="25"/>
      <c r="V120" s="25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6:55">
      <c r="F121" s="4"/>
      <c r="G121" s="4"/>
      <c r="H121" s="4"/>
      <c r="J121" s="45"/>
      <c r="K121" s="46"/>
      <c r="N121" s="45"/>
      <c r="O121" s="9"/>
      <c r="Q121" s="4"/>
      <c r="R121" s="4"/>
      <c r="T121" s="4"/>
      <c r="U121" s="25"/>
      <c r="V121" s="25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6:55">
      <c r="F122" s="4"/>
      <c r="G122" s="4"/>
      <c r="H122" s="4"/>
      <c r="J122" s="45"/>
      <c r="K122" s="46"/>
      <c r="N122" s="45"/>
      <c r="O122" s="9"/>
      <c r="Q122" s="4"/>
      <c r="R122" s="4"/>
      <c r="T122" s="4"/>
      <c r="U122" s="25"/>
      <c r="V122" s="25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  <row r="123" spans="6:55">
      <c r="F123" s="4"/>
      <c r="G123" s="4"/>
      <c r="H123" s="4"/>
      <c r="J123" s="45"/>
      <c r="K123" s="46"/>
      <c r="N123" s="45"/>
      <c r="O123" s="9"/>
      <c r="Q123" s="4"/>
      <c r="R123" s="4"/>
      <c r="T123" s="4"/>
      <c r="U123" s="25"/>
      <c r="V123" s="25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</row>
    <row r="124" spans="6:55">
      <c r="F124" s="4"/>
      <c r="G124" s="4"/>
      <c r="H124" s="4"/>
      <c r="J124" s="45"/>
      <c r="K124" s="46"/>
      <c r="N124" s="45"/>
      <c r="O124" s="9"/>
      <c r="Q124" s="4"/>
      <c r="R124" s="4"/>
      <c r="T124" s="4"/>
      <c r="U124" s="25"/>
      <c r="V124" s="25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</row>
    <row r="125" spans="6:55">
      <c r="F125" s="4"/>
      <c r="G125" s="4"/>
      <c r="H125" s="4"/>
      <c r="J125" s="45"/>
      <c r="K125" s="46"/>
      <c r="N125" s="45"/>
      <c r="O125" s="9"/>
      <c r="Q125" s="4"/>
      <c r="R125" s="4"/>
      <c r="T125" s="4"/>
      <c r="U125" s="25"/>
      <c r="V125" s="25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</row>
    <row r="126" spans="6:55">
      <c r="F126" s="4"/>
      <c r="G126" s="4"/>
      <c r="H126" s="4"/>
      <c r="J126" s="45"/>
      <c r="K126" s="46"/>
      <c r="N126" s="45"/>
      <c r="O126" s="9"/>
      <c r="Q126" s="4"/>
      <c r="R126" s="4"/>
      <c r="T126" s="4"/>
      <c r="U126" s="25"/>
      <c r="V126" s="25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6:55">
      <c r="F127" s="4"/>
      <c r="G127" s="4"/>
      <c r="H127" s="4"/>
      <c r="J127" s="45"/>
      <c r="K127" s="46"/>
      <c r="N127" s="45"/>
      <c r="O127" s="9"/>
      <c r="Q127" s="4"/>
      <c r="R127" s="4"/>
      <c r="T127" s="4"/>
      <c r="U127" s="25"/>
      <c r="V127" s="25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</row>
    <row r="128" spans="6:55">
      <c r="F128" s="4"/>
      <c r="G128" s="4"/>
      <c r="H128" s="4"/>
      <c r="J128" s="45"/>
      <c r="K128" s="46"/>
      <c r="N128" s="45"/>
      <c r="O128" s="9"/>
      <c r="Q128" s="4"/>
      <c r="R128" s="4"/>
      <c r="T128" s="4"/>
      <c r="U128" s="25"/>
      <c r="V128" s="25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</row>
    <row r="129" spans="6:55">
      <c r="F129" s="4"/>
      <c r="G129" s="4"/>
      <c r="H129" s="4"/>
      <c r="J129" s="45"/>
      <c r="K129" s="46"/>
      <c r="N129" s="45"/>
      <c r="O129" s="9"/>
      <c r="Q129" s="4"/>
      <c r="R129" s="4"/>
      <c r="T129" s="4"/>
      <c r="U129" s="25"/>
      <c r="V129" s="25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6:55">
      <c r="F130" s="4"/>
      <c r="G130" s="4"/>
      <c r="H130" s="4"/>
      <c r="J130" s="45"/>
      <c r="K130" s="46"/>
      <c r="N130" s="45"/>
      <c r="O130" s="9"/>
      <c r="Q130" s="4"/>
      <c r="R130" s="4"/>
      <c r="T130" s="4"/>
      <c r="U130" s="25"/>
      <c r="V130" s="25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6:55">
      <c r="F131" s="4"/>
      <c r="G131" s="4"/>
      <c r="H131" s="4"/>
      <c r="J131" s="45"/>
      <c r="K131" s="46"/>
      <c r="N131" s="45"/>
      <c r="O131" s="9"/>
      <c r="Q131" s="4"/>
      <c r="R131" s="4"/>
      <c r="T131" s="4"/>
      <c r="U131" s="25"/>
      <c r="V131" s="25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6:55">
      <c r="F132" s="4"/>
      <c r="G132" s="4"/>
      <c r="H132" s="4"/>
      <c r="J132" s="45"/>
      <c r="K132" s="46"/>
      <c r="N132" s="45"/>
      <c r="O132" s="9"/>
      <c r="Q132" s="4"/>
      <c r="R132" s="4"/>
      <c r="T132" s="4"/>
      <c r="U132" s="25"/>
      <c r="V132" s="25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6:55">
      <c r="F133" s="4"/>
      <c r="G133" s="4"/>
      <c r="H133" s="4"/>
      <c r="J133" s="45"/>
      <c r="K133" s="46"/>
      <c r="N133" s="45"/>
      <c r="O133" s="9"/>
      <c r="Q133" s="4"/>
      <c r="R133" s="4"/>
      <c r="T133" s="4"/>
      <c r="U133" s="25"/>
      <c r="V133" s="25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6:55">
      <c r="F134" s="4"/>
      <c r="G134" s="4"/>
      <c r="H134" s="4"/>
      <c r="J134" s="45"/>
      <c r="K134" s="46"/>
      <c r="N134" s="45"/>
      <c r="O134" s="9"/>
      <c r="Q134" s="4"/>
      <c r="R134" s="4"/>
      <c r="T134" s="4"/>
      <c r="U134" s="25"/>
      <c r="V134" s="25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6:55">
      <c r="F135" s="4"/>
      <c r="G135" s="4"/>
      <c r="H135" s="4"/>
      <c r="J135" s="45"/>
      <c r="K135" s="46"/>
      <c r="N135" s="45"/>
      <c r="O135" s="9"/>
      <c r="Q135" s="4"/>
      <c r="R135" s="4"/>
      <c r="T135" s="4"/>
      <c r="U135" s="25"/>
      <c r="V135" s="25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6:55">
      <c r="F136" s="4"/>
      <c r="G136" s="4"/>
      <c r="H136" s="4"/>
      <c r="J136" s="45"/>
      <c r="K136" s="46"/>
      <c r="N136" s="45"/>
      <c r="O136" s="9"/>
      <c r="Q136" s="4"/>
      <c r="R136" s="4"/>
      <c r="T136" s="4"/>
      <c r="U136" s="25"/>
      <c r="V136" s="25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6:55">
      <c r="F137" s="4"/>
      <c r="G137" s="4"/>
      <c r="H137" s="4"/>
      <c r="J137" s="45"/>
      <c r="K137" s="46"/>
      <c r="N137" s="45"/>
      <c r="O137" s="9"/>
      <c r="Q137" s="4"/>
      <c r="R137" s="4"/>
      <c r="T137" s="4"/>
      <c r="U137" s="25"/>
      <c r="V137" s="25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</row>
    <row r="138" spans="6:55">
      <c r="F138" s="4"/>
      <c r="G138" s="4"/>
      <c r="H138" s="4"/>
      <c r="J138" s="45"/>
      <c r="K138" s="46"/>
      <c r="N138" s="45"/>
      <c r="O138" s="9"/>
      <c r="Q138" s="4"/>
      <c r="R138" s="4"/>
      <c r="T138" s="4"/>
      <c r="U138" s="25"/>
      <c r="V138" s="25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6:55">
      <c r="F139" s="4"/>
      <c r="G139" s="4"/>
      <c r="H139" s="4"/>
      <c r="J139" s="45"/>
      <c r="K139" s="46"/>
      <c r="N139" s="45"/>
      <c r="O139" s="9"/>
      <c r="Q139" s="4"/>
      <c r="R139" s="4"/>
      <c r="T139" s="4"/>
      <c r="U139" s="25"/>
      <c r="V139" s="25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6:55">
      <c r="F140" s="4"/>
      <c r="G140" s="4"/>
      <c r="H140" s="4"/>
      <c r="J140" s="45"/>
      <c r="K140" s="46"/>
      <c r="N140" s="45"/>
      <c r="O140" s="9"/>
      <c r="Q140" s="4"/>
      <c r="R140" s="4"/>
      <c r="T140" s="4"/>
      <c r="U140" s="25"/>
      <c r="V140" s="25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6:55">
      <c r="F141" s="4"/>
      <c r="G141" s="4"/>
      <c r="H141" s="4"/>
      <c r="J141" s="45"/>
      <c r="K141" s="46"/>
      <c r="N141" s="45"/>
      <c r="O141" s="9"/>
      <c r="Q141" s="4"/>
      <c r="R141" s="4"/>
      <c r="T141" s="4"/>
      <c r="U141" s="25"/>
      <c r="V141" s="25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6:55">
      <c r="F142" s="4"/>
      <c r="G142" s="4"/>
      <c r="H142" s="4"/>
      <c r="J142" s="45"/>
      <c r="K142" s="46"/>
      <c r="N142" s="45"/>
      <c r="O142" s="9"/>
      <c r="Q142" s="4"/>
      <c r="R142" s="4"/>
      <c r="T142" s="4"/>
      <c r="U142" s="25"/>
      <c r="V142" s="25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</row>
    <row r="143" spans="6:55">
      <c r="F143" s="4"/>
      <c r="G143" s="4"/>
      <c r="H143" s="4"/>
      <c r="J143" s="45"/>
      <c r="K143" s="46"/>
      <c r="N143" s="45"/>
      <c r="O143" s="9"/>
      <c r="Q143" s="4"/>
      <c r="R143" s="4"/>
      <c r="T143" s="4"/>
      <c r="U143" s="25"/>
      <c r="V143" s="25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6:55">
      <c r="F144" s="4"/>
      <c r="G144" s="4"/>
      <c r="H144" s="4"/>
      <c r="J144" s="45"/>
      <c r="K144" s="46"/>
      <c r="N144" s="45"/>
      <c r="O144" s="9"/>
      <c r="Q144" s="4"/>
      <c r="R144" s="4"/>
      <c r="T144" s="4"/>
      <c r="U144" s="25"/>
      <c r="V144" s="25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6:55">
      <c r="F145" s="4"/>
      <c r="G145" s="4"/>
      <c r="H145" s="4"/>
      <c r="J145" s="45"/>
      <c r="K145" s="46"/>
      <c r="N145" s="45"/>
      <c r="O145" s="9"/>
      <c r="Q145" s="4"/>
      <c r="R145" s="4"/>
      <c r="T145" s="4"/>
      <c r="U145" s="25"/>
      <c r="V145" s="25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6:55">
      <c r="F146" s="4"/>
      <c r="G146" s="4"/>
      <c r="H146" s="4"/>
      <c r="J146" s="45"/>
      <c r="K146" s="46"/>
      <c r="N146" s="45"/>
      <c r="O146" s="9"/>
      <c r="Q146" s="4"/>
      <c r="R146" s="4"/>
      <c r="T146" s="4"/>
      <c r="U146" s="25"/>
      <c r="V146" s="25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6:55">
      <c r="F147" s="4"/>
      <c r="G147" s="4"/>
      <c r="H147" s="4"/>
      <c r="J147" s="45"/>
      <c r="K147" s="46"/>
      <c r="N147" s="45"/>
      <c r="O147" s="9"/>
      <c r="Q147" s="4"/>
      <c r="R147" s="4"/>
      <c r="T147" s="4"/>
      <c r="U147" s="25"/>
      <c r="V147" s="25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6:55">
      <c r="F148" s="4"/>
      <c r="G148" s="4"/>
      <c r="H148" s="4"/>
      <c r="J148" s="45"/>
      <c r="K148" s="46"/>
      <c r="N148" s="45"/>
      <c r="O148" s="9"/>
      <c r="Q148" s="4"/>
      <c r="R148" s="4"/>
      <c r="T148" s="4"/>
      <c r="U148" s="25"/>
      <c r="V148" s="25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6:55">
      <c r="F149" s="4"/>
      <c r="G149" s="4"/>
      <c r="H149" s="4"/>
      <c r="J149" s="45"/>
      <c r="K149" s="46"/>
      <c r="N149" s="45"/>
      <c r="O149" s="9"/>
      <c r="Q149" s="4"/>
      <c r="R149" s="4"/>
      <c r="T149" s="4"/>
      <c r="U149" s="25"/>
      <c r="V149" s="25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6:55">
      <c r="F150" s="4"/>
      <c r="G150" s="4"/>
      <c r="H150" s="4"/>
      <c r="J150" s="45"/>
      <c r="K150" s="46"/>
      <c r="N150" s="45"/>
      <c r="O150" s="9"/>
      <c r="Q150" s="4"/>
      <c r="R150" s="4"/>
      <c r="T150" s="4"/>
      <c r="U150" s="25"/>
      <c r="V150" s="25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6:55">
      <c r="F151" s="4"/>
      <c r="G151" s="4"/>
      <c r="H151" s="4"/>
      <c r="J151" s="45"/>
      <c r="K151" s="46"/>
      <c r="N151" s="45"/>
      <c r="O151" s="9"/>
      <c r="Q151" s="4"/>
      <c r="R151" s="4"/>
      <c r="T151" s="4"/>
      <c r="U151" s="25"/>
      <c r="V151" s="25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6:55">
      <c r="F152" s="4"/>
      <c r="G152" s="4"/>
      <c r="H152" s="4"/>
      <c r="J152" s="45"/>
      <c r="K152" s="46"/>
      <c r="N152" s="45"/>
      <c r="O152" s="9"/>
      <c r="Q152" s="4"/>
      <c r="R152" s="4"/>
      <c r="T152" s="4"/>
      <c r="U152" s="25"/>
      <c r="V152" s="25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6:55">
      <c r="F153" s="4"/>
      <c r="G153" s="4"/>
      <c r="H153" s="4"/>
      <c r="J153" s="45"/>
      <c r="K153" s="46"/>
      <c r="N153" s="45"/>
      <c r="O153" s="9"/>
      <c r="Q153" s="4"/>
      <c r="R153" s="4"/>
      <c r="T153" s="4"/>
      <c r="U153" s="25"/>
      <c r="V153" s="25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6:55">
      <c r="F154" s="4"/>
      <c r="G154" s="4"/>
      <c r="H154" s="4"/>
      <c r="J154" s="45"/>
      <c r="K154" s="46"/>
      <c r="N154" s="45"/>
      <c r="O154" s="9"/>
      <c r="Q154" s="4"/>
      <c r="R154" s="4"/>
      <c r="T154" s="4"/>
      <c r="U154" s="25"/>
      <c r="V154" s="25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6:55">
      <c r="F155" s="4"/>
      <c r="G155" s="4"/>
      <c r="H155" s="4"/>
      <c r="J155" s="45"/>
      <c r="K155" s="46"/>
      <c r="N155" s="45"/>
      <c r="O155" s="9"/>
      <c r="Q155" s="4"/>
      <c r="R155" s="4"/>
      <c r="T155" s="4"/>
      <c r="U155" s="25"/>
      <c r="V155" s="25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6:55">
      <c r="F156" s="4"/>
      <c r="G156" s="4"/>
      <c r="H156" s="4"/>
      <c r="J156" s="45"/>
      <c r="K156" s="46"/>
      <c r="N156" s="45"/>
      <c r="O156" s="9"/>
      <c r="Q156" s="4"/>
      <c r="R156" s="4"/>
      <c r="T156" s="4"/>
      <c r="U156" s="25"/>
      <c r="V156" s="25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6:55">
      <c r="F157" s="4"/>
      <c r="G157" s="4"/>
      <c r="H157" s="4"/>
      <c r="J157" s="45"/>
      <c r="K157" s="46"/>
      <c r="N157" s="45"/>
      <c r="O157" s="9"/>
      <c r="Q157" s="4"/>
      <c r="R157" s="4"/>
      <c r="T157" s="4"/>
      <c r="U157" s="25"/>
      <c r="V157" s="25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6:55">
      <c r="F158" s="4"/>
      <c r="G158" s="4"/>
      <c r="H158" s="4"/>
      <c r="J158" s="45"/>
      <c r="K158" s="46"/>
      <c r="N158" s="45"/>
      <c r="O158" s="9"/>
      <c r="Q158" s="4"/>
      <c r="R158" s="4"/>
      <c r="T158" s="4"/>
      <c r="U158" s="25"/>
      <c r="V158" s="25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6:55">
      <c r="F159" s="4"/>
      <c r="G159" s="4"/>
      <c r="H159" s="4"/>
      <c r="J159" s="45"/>
      <c r="K159" s="46"/>
      <c r="N159" s="45"/>
      <c r="O159" s="9"/>
      <c r="Q159" s="4"/>
      <c r="R159" s="4"/>
      <c r="T159" s="4"/>
      <c r="U159" s="25"/>
      <c r="V159" s="25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6:55">
      <c r="F160" s="4"/>
      <c r="G160" s="4"/>
      <c r="H160" s="4"/>
      <c r="J160" s="45"/>
      <c r="K160" s="46"/>
      <c r="N160" s="45"/>
      <c r="O160" s="9"/>
      <c r="Q160" s="4"/>
      <c r="R160" s="4"/>
      <c r="T160" s="4"/>
      <c r="U160" s="25"/>
      <c r="V160" s="25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6:55">
      <c r="F161" s="4"/>
      <c r="G161" s="4"/>
      <c r="H161" s="4"/>
      <c r="J161" s="45"/>
      <c r="K161" s="46"/>
      <c r="N161" s="45"/>
      <c r="O161" s="9"/>
      <c r="Q161" s="4"/>
      <c r="R161" s="4"/>
      <c r="T161" s="4"/>
      <c r="U161" s="25"/>
      <c r="V161" s="25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6:55">
      <c r="F162" s="4"/>
      <c r="G162" s="4"/>
      <c r="H162" s="4"/>
      <c r="J162" s="45"/>
      <c r="K162" s="46"/>
      <c r="N162" s="45"/>
      <c r="O162" s="9"/>
      <c r="Q162" s="4"/>
      <c r="R162" s="4"/>
      <c r="T162" s="4"/>
      <c r="U162" s="25"/>
      <c r="V162" s="25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6:55">
      <c r="F163" s="4"/>
      <c r="G163" s="4"/>
      <c r="H163" s="4"/>
      <c r="J163" s="45"/>
      <c r="K163" s="46"/>
      <c r="N163" s="45"/>
      <c r="O163" s="9"/>
      <c r="Q163" s="4"/>
      <c r="R163" s="4"/>
      <c r="T163" s="4"/>
      <c r="U163" s="25"/>
      <c r="V163" s="25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6:55">
      <c r="F164" s="4"/>
      <c r="G164" s="4"/>
      <c r="H164" s="4"/>
      <c r="J164" s="45"/>
      <c r="K164" s="46"/>
      <c r="N164" s="45"/>
      <c r="O164" s="9"/>
      <c r="Q164" s="4"/>
      <c r="R164" s="4"/>
      <c r="T164" s="4"/>
      <c r="U164" s="25"/>
      <c r="V164" s="25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6:55">
      <c r="F165" s="4"/>
      <c r="G165" s="4"/>
      <c r="H165" s="4"/>
      <c r="J165" s="45"/>
      <c r="K165" s="46"/>
      <c r="N165" s="45"/>
      <c r="O165" s="9"/>
      <c r="Q165" s="4"/>
      <c r="R165" s="4"/>
      <c r="T165" s="4"/>
      <c r="U165" s="25"/>
      <c r="V165" s="25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6:55">
      <c r="F166" s="4"/>
      <c r="G166" s="4"/>
      <c r="H166" s="4"/>
      <c r="J166" s="45"/>
      <c r="K166" s="46"/>
      <c r="N166" s="45"/>
      <c r="O166" s="9"/>
      <c r="Q166" s="4"/>
      <c r="R166" s="4"/>
      <c r="T166" s="4"/>
      <c r="U166" s="25"/>
      <c r="V166" s="25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</row>
    <row r="167" spans="6:55">
      <c r="F167" s="4"/>
      <c r="G167" s="4"/>
      <c r="H167" s="4"/>
      <c r="J167" s="45"/>
      <c r="K167" s="46"/>
      <c r="N167" s="45"/>
      <c r="O167" s="9"/>
      <c r="Q167" s="4"/>
      <c r="R167" s="4"/>
      <c r="T167" s="4"/>
      <c r="U167" s="25"/>
      <c r="V167" s="25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6:55">
      <c r="F168" s="4"/>
      <c r="G168" s="4"/>
      <c r="H168" s="4"/>
      <c r="J168" s="45"/>
      <c r="K168" s="46"/>
      <c r="N168" s="45"/>
      <c r="O168" s="9"/>
      <c r="Q168" s="4"/>
      <c r="R168" s="4"/>
      <c r="T168" s="4"/>
      <c r="U168" s="25"/>
      <c r="V168" s="25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6:55">
      <c r="F169" s="4"/>
      <c r="G169" s="4"/>
      <c r="H169" s="4"/>
      <c r="J169" s="45"/>
      <c r="K169" s="46"/>
      <c r="N169" s="45"/>
      <c r="O169" s="9"/>
      <c r="Q169" s="4"/>
      <c r="R169" s="4"/>
      <c r="T169" s="4"/>
      <c r="U169" s="25"/>
      <c r="V169" s="25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</row>
    <row r="170" spans="6:55">
      <c r="F170" s="4"/>
      <c r="G170" s="4"/>
      <c r="H170" s="4"/>
      <c r="J170" s="45"/>
      <c r="K170" s="46"/>
      <c r="N170" s="45"/>
      <c r="O170" s="9"/>
      <c r="Q170" s="4"/>
      <c r="R170" s="4"/>
      <c r="T170" s="4"/>
      <c r="U170" s="25"/>
      <c r="V170" s="25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6:55">
      <c r="F171" s="4"/>
      <c r="G171" s="4"/>
      <c r="H171" s="4"/>
      <c r="J171" s="45"/>
      <c r="K171" s="46"/>
      <c r="N171" s="45"/>
      <c r="O171" s="9"/>
      <c r="Q171" s="4"/>
      <c r="R171" s="4"/>
      <c r="T171" s="4"/>
      <c r="U171" s="25"/>
      <c r="V171" s="25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6:55">
      <c r="F172" s="4"/>
      <c r="G172" s="4"/>
      <c r="H172" s="4"/>
      <c r="J172" s="45"/>
      <c r="K172" s="46"/>
      <c r="N172" s="45"/>
      <c r="O172" s="9"/>
      <c r="Q172" s="4"/>
      <c r="R172" s="4"/>
      <c r="T172" s="4"/>
      <c r="U172" s="25"/>
      <c r="V172" s="25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6:55">
      <c r="F173" s="4"/>
      <c r="G173" s="4"/>
      <c r="H173" s="4"/>
      <c r="J173" s="45"/>
      <c r="K173" s="46"/>
      <c r="N173" s="45"/>
      <c r="O173" s="9"/>
      <c r="Q173" s="4"/>
      <c r="R173" s="4"/>
      <c r="T173" s="4"/>
      <c r="U173" s="25"/>
      <c r="V173" s="25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6:55">
      <c r="F174" s="4"/>
      <c r="G174" s="4"/>
      <c r="H174" s="4"/>
      <c r="J174" s="45"/>
      <c r="K174" s="46"/>
      <c r="N174" s="45"/>
      <c r="O174" s="9"/>
      <c r="Q174" s="4"/>
      <c r="R174" s="4"/>
      <c r="T174" s="4"/>
      <c r="U174" s="25"/>
      <c r="V174" s="25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6:55">
      <c r="F175" s="4"/>
      <c r="G175" s="4"/>
      <c r="H175" s="4"/>
      <c r="J175" s="45"/>
      <c r="K175" s="46"/>
      <c r="N175" s="45"/>
      <c r="O175" s="9"/>
      <c r="Q175" s="4"/>
      <c r="R175" s="4"/>
      <c r="T175" s="4"/>
      <c r="U175" s="25"/>
      <c r="V175" s="25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6:55">
      <c r="F176" s="4"/>
      <c r="G176" s="4"/>
      <c r="H176" s="4"/>
      <c r="J176" s="45"/>
      <c r="K176" s="46"/>
      <c r="N176" s="45"/>
      <c r="O176" s="9"/>
      <c r="Q176" s="4"/>
      <c r="R176" s="4"/>
      <c r="T176" s="4"/>
      <c r="U176" s="25"/>
      <c r="V176" s="25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6:55">
      <c r="F177" s="4"/>
      <c r="G177" s="4"/>
      <c r="H177" s="4"/>
      <c r="J177" s="45"/>
      <c r="K177" s="46"/>
      <c r="N177" s="45"/>
      <c r="O177" s="9"/>
      <c r="Q177" s="4"/>
      <c r="R177" s="4"/>
      <c r="T177" s="4"/>
      <c r="U177" s="25"/>
      <c r="V177" s="25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6:55">
      <c r="F178" s="4"/>
      <c r="G178" s="4"/>
      <c r="H178" s="4"/>
      <c r="J178" s="45"/>
      <c r="K178" s="46"/>
      <c r="N178" s="45"/>
      <c r="O178" s="9"/>
      <c r="Q178" s="4"/>
      <c r="R178" s="4"/>
      <c r="T178" s="4"/>
      <c r="U178" s="25"/>
      <c r="V178" s="25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6:55">
      <c r="F179" s="4"/>
      <c r="G179" s="4"/>
      <c r="H179" s="4"/>
      <c r="J179" s="45"/>
      <c r="K179" s="46"/>
      <c r="N179" s="45"/>
      <c r="O179" s="9"/>
      <c r="Q179" s="4"/>
      <c r="R179" s="4"/>
      <c r="T179" s="4"/>
      <c r="U179" s="25"/>
      <c r="V179" s="25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6:55">
      <c r="F180" s="4"/>
      <c r="G180" s="4"/>
      <c r="H180" s="4"/>
      <c r="J180" s="45"/>
      <c r="K180" s="46"/>
      <c r="N180" s="45"/>
      <c r="O180" s="9"/>
      <c r="Q180" s="4"/>
      <c r="R180" s="4"/>
      <c r="T180" s="4"/>
      <c r="U180" s="25"/>
      <c r="V180" s="25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6:55">
      <c r="F181" s="4"/>
      <c r="G181" s="4"/>
      <c r="H181" s="4"/>
      <c r="J181" s="45"/>
      <c r="K181" s="46"/>
      <c r="N181" s="45"/>
      <c r="O181" s="9"/>
      <c r="Q181" s="4"/>
      <c r="R181" s="4"/>
      <c r="T181" s="4"/>
      <c r="U181" s="25"/>
      <c r="V181" s="25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</row>
    <row r="182" spans="6:55">
      <c r="F182" s="4"/>
      <c r="G182" s="4"/>
      <c r="H182" s="4"/>
      <c r="J182" s="45"/>
      <c r="K182" s="46"/>
      <c r="N182" s="45"/>
      <c r="O182" s="9"/>
      <c r="Q182" s="4"/>
      <c r="R182" s="4"/>
      <c r="T182" s="4"/>
      <c r="U182" s="25"/>
      <c r="V182" s="25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</row>
    <row r="183" spans="6:55">
      <c r="F183" s="4"/>
      <c r="G183" s="4"/>
      <c r="H183" s="4"/>
      <c r="J183" s="45"/>
      <c r="K183" s="46"/>
      <c r="N183" s="45"/>
      <c r="O183" s="9"/>
      <c r="Q183" s="4"/>
      <c r="R183" s="4"/>
      <c r="T183" s="4"/>
      <c r="U183" s="25"/>
      <c r="V183" s="25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</row>
    <row r="184" spans="6:55">
      <c r="F184" s="4"/>
      <c r="G184" s="4"/>
      <c r="H184" s="4"/>
      <c r="J184" s="45"/>
      <c r="K184" s="46"/>
      <c r="N184" s="45"/>
      <c r="O184" s="9"/>
      <c r="Q184" s="4"/>
      <c r="R184" s="4"/>
      <c r="T184" s="4"/>
      <c r="U184" s="25"/>
      <c r="V184" s="25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</row>
    <row r="185" spans="6:55">
      <c r="F185" s="4"/>
      <c r="G185" s="4"/>
      <c r="H185" s="4"/>
      <c r="J185" s="45"/>
      <c r="K185" s="46"/>
      <c r="N185" s="45"/>
      <c r="O185" s="9"/>
      <c r="Q185" s="4"/>
      <c r="R185" s="4"/>
      <c r="T185" s="4"/>
      <c r="U185" s="25"/>
      <c r="V185" s="25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</row>
    <row r="186" spans="6:55">
      <c r="F186" s="4"/>
      <c r="G186" s="4"/>
      <c r="H186" s="4"/>
      <c r="J186" s="45"/>
      <c r="K186" s="46"/>
      <c r="N186" s="45"/>
      <c r="O186" s="9"/>
      <c r="Q186" s="4"/>
      <c r="R186" s="4"/>
      <c r="T186" s="4"/>
      <c r="U186" s="25"/>
      <c r="V186" s="25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</row>
    <row r="187" spans="6:55">
      <c r="F187" s="4"/>
      <c r="G187" s="4"/>
      <c r="H187" s="4"/>
      <c r="J187" s="45"/>
      <c r="K187" s="46"/>
      <c r="N187" s="45"/>
      <c r="O187" s="9"/>
      <c r="Q187" s="4"/>
      <c r="R187" s="4"/>
      <c r="T187" s="4"/>
      <c r="U187" s="25"/>
      <c r="V187" s="25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</row>
    <row r="188" spans="6:55">
      <c r="F188" s="4"/>
      <c r="G188" s="4"/>
      <c r="H188" s="4"/>
      <c r="J188" s="45"/>
      <c r="K188" s="46"/>
      <c r="N188" s="45"/>
      <c r="O188" s="9"/>
      <c r="Q188" s="4"/>
      <c r="R188" s="4"/>
      <c r="T188" s="4"/>
      <c r="U188" s="25"/>
      <c r="V188" s="25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</row>
    <row r="189" spans="6:55">
      <c r="F189" s="4"/>
      <c r="G189" s="4"/>
      <c r="H189" s="4"/>
      <c r="J189" s="45"/>
      <c r="K189" s="46"/>
      <c r="N189" s="45"/>
      <c r="O189" s="9"/>
      <c r="Q189" s="4"/>
      <c r="R189" s="4"/>
      <c r="T189" s="4"/>
      <c r="U189" s="25"/>
      <c r="V189" s="25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</row>
    <row r="190" spans="6:55">
      <c r="F190" s="4"/>
      <c r="G190" s="4"/>
      <c r="H190" s="4"/>
      <c r="J190" s="45"/>
      <c r="K190" s="46"/>
      <c r="N190" s="45"/>
      <c r="O190" s="9"/>
      <c r="Q190" s="4"/>
      <c r="R190" s="4"/>
      <c r="T190" s="4"/>
      <c r="U190" s="25"/>
      <c r="V190" s="25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</row>
    <row r="191" spans="6:55">
      <c r="F191" s="4"/>
      <c r="G191" s="4"/>
      <c r="H191" s="4"/>
      <c r="J191" s="45"/>
      <c r="K191" s="46"/>
      <c r="N191" s="45"/>
      <c r="O191" s="9"/>
      <c r="Q191" s="4"/>
      <c r="R191" s="4"/>
      <c r="T191" s="4"/>
      <c r="U191" s="25"/>
      <c r="V191" s="25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</row>
    <row r="192" spans="6:55">
      <c r="F192" s="4"/>
      <c r="G192" s="4"/>
      <c r="H192" s="4"/>
      <c r="J192" s="45"/>
      <c r="K192" s="46"/>
      <c r="N192" s="45"/>
      <c r="O192" s="9"/>
      <c r="Q192" s="4"/>
      <c r="R192" s="4"/>
      <c r="T192" s="4"/>
      <c r="U192" s="25"/>
      <c r="V192" s="25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</row>
    <row r="193" spans="6:55">
      <c r="F193" s="4"/>
      <c r="G193" s="4"/>
      <c r="H193" s="4"/>
      <c r="J193" s="45"/>
      <c r="K193" s="46"/>
      <c r="N193" s="45"/>
      <c r="O193" s="9"/>
      <c r="Q193" s="4"/>
      <c r="R193" s="4"/>
      <c r="T193" s="4"/>
      <c r="U193" s="25"/>
      <c r="V193" s="25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</row>
    <row r="194" spans="6:55">
      <c r="F194" s="4"/>
      <c r="G194" s="4"/>
      <c r="H194" s="4"/>
      <c r="J194" s="45"/>
      <c r="K194" s="46"/>
      <c r="N194" s="45"/>
      <c r="O194" s="9"/>
      <c r="Q194" s="4"/>
      <c r="R194" s="4"/>
      <c r="T194" s="4"/>
      <c r="U194" s="25"/>
      <c r="V194" s="25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</row>
    <row r="195" spans="6:55">
      <c r="F195" s="4"/>
      <c r="G195" s="4"/>
      <c r="H195" s="4"/>
      <c r="J195" s="45"/>
      <c r="K195" s="46"/>
      <c r="N195" s="45"/>
      <c r="O195" s="9"/>
      <c r="Q195" s="4"/>
      <c r="R195" s="4"/>
      <c r="T195" s="4"/>
      <c r="U195" s="25"/>
      <c r="V195" s="25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</row>
    <row r="196" spans="6:55">
      <c r="F196" s="4"/>
      <c r="G196" s="4"/>
      <c r="H196" s="4"/>
      <c r="J196" s="45"/>
      <c r="K196" s="46"/>
      <c r="N196" s="45"/>
      <c r="O196" s="9"/>
      <c r="Q196" s="4"/>
      <c r="R196" s="4"/>
      <c r="T196" s="4"/>
      <c r="U196" s="25"/>
      <c r="V196" s="25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</row>
    <row r="197" spans="6:55">
      <c r="F197" s="4"/>
      <c r="G197" s="4"/>
      <c r="H197" s="4"/>
      <c r="J197" s="45"/>
      <c r="K197" s="46"/>
      <c r="N197" s="45"/>
      <c r="O197" s="9"/>
      <c r="Q197" s="4"/>
      <c r="R197" s="4"/>
      <c r="T197" s="4"/>
      <c r="U197" s="25"/>
      <c r="V197" s="25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</row>
    <row r="198" spans="6:55">
      <c r="F198" s="4"/>
      <c r="G198" s="4"/>
      <c r="H198" s="4"/>
      <c r="J198" s="45"/>
      <c r="K198" s="46"/>
      <c r="N198" s="45"/>
      <c r="O198" s="9"/>
      <c r="Q198" s="4"/>
      <c r="R198" s="4"/>
      <c r="T198" s="4"/>
      <c r="U198" s="25"/>
      <c r="V198" s="25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</row>
    <row r="199" spans="6:55">
      <c r="F199" s="4"/>
      <c r="G199" s="4"/>
      <c r="H199" s="4"/>
      <c r="J199" s="45"/>
      <c r="K199" s="46"/>
      <c r="N199" s="45"/>
      <c r="O199" s="9"/>
      <c r="Q199" s="4"/>
      <c r="R199" s="4"/>
      <c r="T199" s="4"/>
      <c r="U199" s="25"/>
      <c r="V199" s="25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</row>
    <row r="200" spans="6:55">
      <c r="F200" s="4"/>
      <c r="G200" s="4"/>
      <c r="H200" s="4"/>
      <c r="J200" s="45"/>
      <c r="K200" s="46"/>
      <c r="N200" s="45"/>
      <c r="O200" s="9"/>
      <c r="Q200" s="4"/>
      <c r="R200" s="4"/>
      <c r="T200" s="4"/>
      <c r="U200" s="25"/>
      <c r="V200" s="25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</row>
    <row r="201" spans="6:55">
      <c r="F201" s="4"/>
      <c r="G201" s="4"/>
      <c r="H201" s="4"/>
      <c r="J201" s="45"/>
      <c r="K201" s="46"/>
      <c r="N201" s="45"/>
      <c r="O201" s="9"/>
      <c r="Q201" s="4"/>
      <c r="R201" s="4"/>
      <c r="T201" s="4"/>
      <c r="U201" s="25"/>
      <c r="V201" s="25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</row>
    <row r="202" spans="6:55">
      <c r="F202" s="4"/>
      <c r="G202" s="4"/>
      <c r="H202" s="4"/>
      <c r="J202" s="45"/>
      <c r="K202" s="46"/>
      <c r="N202" s="45"/>
      <c r="O202" s="9"/>
      <c r="Q202" s="4"/>
      <c r="R202" s="4"/>
      <c r="T202" s="4"/>
      <c r="U202" s="25"/>
      <c r="V202" s="25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</row>
    <row r="203" spans="6:55">
      <c r="F203" s="4"/>
      <c r="G203" s="4"/>
      <c r="H203" s="4"/>
      <c r="J203" s="45"/>
      <c r="K203" s="46"/>
      <c r="N203" s="45"/>
      <c r="O203" s="9"/>
      <c r="Q203" s="4"/>
      <c r="R203" s="4"/>
      <c r="T203" s="4"/>
      <c r="U203" s="25"/>
      <c r="V203" s="25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</row>
    <row r="204" spans="6:55">
      <c r="F204" s="4"/>
      <c r="G204" s="4"/>
      <c r="H204" s="4"/>
      <c r="J204" s="45"/>
      <c r="K204" s="46"/>
      <c r="N204" s="45"/>
      <c r="O204" s="9"/>
      <c r="Q204" s="4"/>
      <c r="R204" s="4"/>
      <c r="T204" s="4"/>
      <c r="U204" s="25"/>
      <c r="V204" s="25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</row>
    <row r="205" spans="6:55">
      <c r="F205" s="4"/>
      <c r="G205" s="4"/>
      <c r="H205" s="4"/>
      <c r="J205" s="45"/>
      <c r="K205" s="46"/>
      <c r="N205" s="45"/>
      <c r="O205" s="9"/>
      <c r="Q205" s="4"/>
      <c r="R205" s="4"/>
      <c r="T205" s="4"/>
      <c r="U205" s="25"/>
      <c r="V205" s="25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</row>
    <row r="206" spans="6:55">
      <c r="F206" s="4"/>
      <c r="G206" s="4"/>
      <c r="H206" s="4"/>
      <c r="J206" s="45"/>
      <c r="K206" s="46"/>
      <c r="N206" s="45"/>
      <c r="O206" s="9"/>
      <c r="Q206" s="4"/>
      <c r="R206" s="4"/>
      <c r="T206" s="4"/>
      <c r="U206" s="25"/>
      <c r="V206" s="25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</row>
    <row r="207" spans="6:55">
      <c r="F207" s="4"/>
      <c r="G207" s="4"/>
      <c r="H207" s="4"/>
      <c r="J207" s="45"/>
      <c r="K207" s="46"/>
      <c r="N207" s="45"/>
      <c r="O207" s="9"/>
      <c r="Q207" s="4"/>
      <c r="R207" s="4"/>
      <c r="T207" s="4"/>
      <c r="U207" s="25"/>
      <c r="V207" s="25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</row>
    <row r="208" spans="6:55">
      <c r="F208" s="4"/>
      <c r="G208" s="4"/>
      <c r="H208" s="4"/>
      <c r="J208" s="45"/>
      <c r="K208" s="46"/>
      <c r="N208" s="45"/>
      <c r="O208" s="9"/>
      <c r="Q208" s="4"/>
      <c r="R208" s="4"/>
      <c r="T208" s="4"/>
      <c r="U208" s="25"/>
      <c r="V208" s="25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</row>
    <row r="209" spans="6:55">
      <c r="F209" s="4"/>
      <c r="G209" s="4"/>
      <c r="H209" s="4"/>
      <c r="J209" s="45"/>
      <c r="K209" s="46"/>
      <c r="N209" s="45"/>
      <c r="O209" s="9"/>
      <c r="Q209" s="4"/>
      <c r="R209" s="4"/>
      <c r="T209" s="4"/>
      <c r="U209" s="25"/>
      <c r="V209" s="25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</row>
    <row r="210" spans="6:55">
      <c r="F210" s="4"/>
      <c r="G210" s="4"/>
      <c r="H210" s="4"/>
      <c r="J210" s="45"/>
      <c r="K210" s="46"/>
      <c r="N210" s="45"/>
      <c r="O210" s="9"/>
      <c r="Q210" s="4"/>
      <c r="R210" s="4"/>
      <c r="T210" s="4"/>
      <c r="U210" s="25"/>
      <c r="V210" s="25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</row>
    <row r="211" spans="6:55">
      <c r="F211" s="4"/>
      <c r="G211" s="4"/>
      <c r="H211" s="4"/>
      <c r="J211" s="45"/>
      <c r="K211" s="46"/>
      <c r="N211" s="45"/>
      <c r="O211" s="9"/>
      <c r="Q211" s="4"/>
      <c r="R211" s="4"/>
      <c r="T211" s="4"/>
      <c r="U211" s="25"/>
      <c r="V211" s="25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</row>
    <row r="212" spans="6:55">
      <c r="F212" s="4"/>
      <c r="G212" s="4"/>
      <c r="H212" s="4"/>
      <c r="J212" s="45"/>
      <c r="K212" s="46"/>
      <c r="N212" s="45"/>
      <c r="O212" s="9"/>
      <c r="Q212" s="4"/>
      <c r="R212" s="4"/>
      <c r="T212" s="4"/>
      <c r="U212" s="25"/>
      <c r="V212" s="25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</row>
    <row r="213" spans="6:55">
      <c r="F213" s="4"/>
      <c r="G213" s="4"/>
      <c r="H213" s="4"/>
      <c r="J213" s="45"/>
      <c r="K213" s="46"/>
      <c r="N213" s="45"/>
      <c r="O213" s="9"/>
      <c r="Q213" s="4"/>
      <c r="R213" s="4"/>
      <c r="T213" s="4"/>
      <c r="U213" s="25"/>
      <c r="V213" s="25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</row>
    <row r="214" spans="6:55">
      <c r="F214" s="4"/>
      <c r="G214" s="4"/>
      <c r="H214" s="4"/>
      <c r="J214" s="45"/>
      <c r="K214" s="46"/>
      <c r="N214" s="45"/>
      <c r="O214" s="9"/>
      <c r="Q214" s="4"/>
      <c r="R214" s="4"/>
      <c r="T214" s="4"/>
      <c r="U214" s="25"/>
      <c r="V214" s="25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</row>
    <row r="215" spans="6:55">
      <c r="F215" s="4"/>
      <c r="G215" s="4"/>
      <c r="H215" s="4"/>
      <c r="J215" s="45"/>
      <c r="K215" s="46"/>
      <c r="N215" s="45"/>
      <c r="O215" s="9"/>
      <c r="Q215" s="4"/>
      <c r="R215" s="4"/>
      <c r="T215" s="4"/>
      <c r="U215" s="25"/>
      <c r="V215" s="25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</row>
    <row r="216" spans="6:55">
      <c r="F216" s="4"/>
      <c r="G216" s="4"/>
      <c r="H216" s="4"/>
      <c r="J216" s="45"/>
      <c r="K216" s="46"/>
      <c r="N216" s="45"/>
      <c r="O216" s="9"/>
      <c r="Q216" s="4"/>
      <c r="R216" s="4"/>
      <c r="T216" s="4"/>
      <c r="U216" s="25"/>
      <c r="V216" s="25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</row>
    <row r="217" spans="6:55">
      <c r="F217" s="4"/>
      <c r="G217" s="4"/>
      <c r="H217" s="4"/>
      <c r="J217" s="45"/>
      <c r="K217" s="46"/>
      <c r="N217" s="45"/>
      <c r="O217" s="9"/>
      <c r="Q217" s="4"/>
      <c r="R217" s="4"/>
      <c r="T217" s="4"/>
      <c r="U217" s="25"/>
      <c r="V217" s="25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</row>
    <row r="218" spans="6:55">
      <c r="F218" s="4"/>
      <c r="G218" s="4"/>
      <c r="H218" s="4"/>
      <c r="J218" s="45"/>
      <c r="K218" s="46"/>
      <c r="N218" s="45"/>
      <c r="O218" s="9"/>
      <c r="Q218" s="4"/>
      <c r="R218" s="4"/>
      <c r="T218" s="4"/>
      <c r="U218" s="25"/>
      <c r="V218" s="25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</row>
    <row r="219" spans="6:55">
      <c r="F219" s="4"/>
      <c r="G219" s="4"/>
      <c r="H219" s="4"/>
      <c r="J219" s="45"/>
      <c r="K219" s="46"/>
      <c r="N219" s="45"/>
      <c r="O219" s="9"/>
      <c r="Q219" s="4"/>
      <c r="R219" s="4"/>
      <c r="T219" s="4"/>
      <c r="U219" s="25"/>
      <c r="V219" s="25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</row>
    <row r="220" spans="6:55">
      <c r="F220" s="4"/>
      <c r="G220" s="4"/>
      <c r="H220" s="4"/>
      <c r="J220" s="45"/>
      <c r="K220" s="46"/>
      <c r="N220" s="45"/>
      <c r="O220" s="9"/>
      <c r="Q220" s="4"/>
      <c r="R220" s="4"/>
      <c r="T220" s="4"/>
      <c r="U220" s="25"/>
      <c r="V220" s="25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</row>
    <row r="221" spans="6:55">
      <c r="F221" s="4"/>
      <c r="G221" s="4"/>
      <c r="H221" s="4"/>
      <c r="J221" s="45"/>
      <c r="K221" s="46"/>
      <c r="N221" s="45"/>
      <c r="O221" s="9"/>
      <c r="Q221" s="4"/>
      <c r="R221" s="4"/>
      <c r="T221" s="4"/>
      <c r="U221" s="25"/>
      <c r="V221" s="25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</row>
    <row r="222" spans="6:55">
      <c r="F222" s="4"/>
      <c r="G222" s="4"/>
      <c r="H222" s="4"/>
      <c r="J222" s="45"/>
      <c r="K222" s="46"/>
      <c r="N222" s="45"/>
      <c r="O222" s="9"/>
      <c r="Q222" s="4"/>
      <c r="R222" s="4"/>
      <c r="T222" s="4"/>
      <c r="U222" s="25"/>
      <c r="V222" s="25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</row>
    <row r="223" spans="6:55">
      <c r="F223" s="4"/>
      <c r="G223" s="4"/>
      <c r="H223" s="4"/>
      <c r="J223" s="45"/>
      <c r="K223" s="46"/>
      <c r="N223" s="45"/>
      <c r="O223" s="9"/>
      <c r="Q223" s="4"/>
      <c r="R223" s="4"/>
      <c r="T223" s="4"/>
      <c r="U223" s="25"/>
      <c r="V223" s="25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</row>
    <row r="224" spans="6:55">
      <c r="F224" s="4"/>
      <c r="G224" s="4"/>
      <c r="H224" s="4"/>
      <c r="J224" s="45"/>
      <c r="K224" s="46"/>
      <c r="N224" s="45"/>
      <c r="O224" s="9"/>
      <c r="Q224" s="4"/>
      <c r="R224" s="4"/>
      <c r="T224" s="4"/>
      <c r="U224" s="25"/>
      <c r="V224" s="25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</row>
  </sheetData>
  <printOptions gridLines="1"/>
  <pageMargins left="0.75000000000000011" right="0.75000000000000011" top="1" bottom="1" header="0.5" footer="0.5"/>
  <pageSetup scale="56" orientation="landscape" horizontalDpi="4294967292" verticalDpi="4294967292"/>
  <headerFooter>
    <oddHeader>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S32"/>
  <sheetViews>
    <sheetView tabSelected="1" workbookViewId="0">
      <selection activeCell="A3" sqref="A3"/>
    </sheetView>
  </sheetViews>
  <sheetFormatPr baseColWidth="10" defaultRowHeight="15" x14ac:dyDescent="0"/>
  <cols>
    <col min="1" max="2" width="10.83203125" style="54"/>
    <col min="3" max="5" width="11.33203125" style="54" bestFit="1" customWidth="1"/>
    <col min="6" max="6" width="13.33203125" style="54" customWidth="1"/>
    <col min="7" max="14" width="11.33203125" style="54" bestFit="1" customWidth="1"/>
    <col min="15" max="15" width="12.6640625" style="54" bestFit="1" customWidth="1"/>
    <col min="16" max="16" width="11.33203125" style="54" bestFit="1" customWidth="1"/>
    <col min="17" max="17" width="15.5" style="54" bestFit="1" customWidth="1"/>
    <col min="18" max="18" width="11.33203125" style="54" bestFit="1" customWidth="1"/>
    <col min="19" max="19" width="13.1640625" style="54" bestFit="1" customWidth="1"/>
    <col min="20" max="16384" width="10.83203125" style="54"/>
  </cols>
  <sheetData>
    <row r="2" spans="1:17">
      <c r="A2" s="71" t="s">
        <v>126</v>
      </c>
    </row>
    <row r="3" spans="1:17">
      <c r="A3" t="s">
        <v>125</v>
      </c>
    </row>
    <row r="5" spans="1:17">
      <c r="A5" s="54" t="s">
        <v>91</v>
      </c>
    </row>
    <row r="8" spans="1:17">
      <c r="C8" s="54" t="s">
        <v>87</v>
      </c>
      <c r="D8" s="54" t="s">
        <v>88</v>
      </c>
      <c r="E8" s="54" t="s">
        <v>92</v>
      </c>
      <c r="F8" s="54" t="s">
        <v>93</v>
      </c>
      <c r="G8" s="54" t="s">
        <v>90</v>
      </c>
    </row>
    <row r="9" spans="1:17">
      <c r="E9" s="55"/>
      <c r="F9" s="55"/>
      <c r="G9" s="55"/>
    </row>
    <row r="10" spans="1:17">
      <c r="A10" s="55" t="s">
        <v>55</v>
      </c>
      <c r="B10" s="55" t="s">
        <v>56</v>
      </c>
      <c r="C10" s="56">
        <v>3.5589999999999997E-15</v>
      </c>
      <c r="D10" s="56">
        <v>4.0270000000000002E-16</v>
      </c>
      <c r="E10" s="70">
        <f>KB_labdata!G13/1000</f>
        <v>3.0585167999999999E-4</v>
      </c>
      <c r="F10" s="57">
        <f>C10*E10*6.022E+23/9.01</f>
        <v>72753.655378031501</v>
      </c>
      <c r="G10" s="57">
        <f>D10*E10*6.022E+23/9.01</f>
        <v>8232.0587301863725</v>
      </c>
    </row>
    <row r="12" spans="1:17">
      <c r="A12" s="54" t="s">
        <v>94</v>
      </c>
    </row>
    <row r="14" spans="1:17">
      <c r="A14" s="54" t="s">
        <v>96</v>
      </c>
      <c r="F14" s="54" t="s">
        <v>122</v>
      </c>
      <c r="I14" s="58"/>
    </row>
    <row r="15" spans="1:17">
      <c r="I15" s="58"/>
    </row>
    <row r="16" spans="1:17">
      <c r="G16" s="59" t="s">
        <v>68</v>
      </c>
      <c r="H16" s="59"/>
      <c r="I16" s="60" t="s">
        <v>97</v>
      </c>
      <c r="J16" s="59" t="s">
        <v>99</v>
      </c>
      <c r="K16" s="59" t="s">
        <v>101</v>
      </c>
      <c r="L16" s="59" t="s">
        <v>103</v>
      </c>
      <c r="M16" s="59" t="s">
        <v>89</v>
      </c>
      <c r="N16" s="59" t="s">
        <v>90</v>
      </c>
      <c r="O16" s="59"/>
      <c r="P16" s="59"/>
      <c r="Q16" s="54" t="s">
        <v>106</v>
      </c>
    </row>
    <row r="17" spans="1:19">
      <c r="A17" s="54" t="s">
        <v>10</v>
      </c>
      <c r="B17" s="54" t="s">
        <v>95</v>
      </c>
      <c r="C17" s="59" t="s">
        <v>87</v>
      </c>
      <c r="D17" s="59" t="s">
        <v>88</v>
      </c>
      <c r="F17" s="54" t="s">
        <v>10</v>
      </c>
      <c r="G17" s="59" t="s">
        <v>98</v>
      </c>
      <c r="H17" s="59" t="s">
        <v>123</v>
      </c>
      <c r="I17" s="60" t="s">
        <v>124</v>
      </c>
      <c r="J17" s="59" t="s">
        <v>100</v>
      </c>
      <c r="K17" s="59" t="s">
        <v>102</v>
      </c>
      <c r="L17" s="59" t="s">
        <v>104</v>
      </c>
      <c r="M17" s="59" t="s">
        <v>105</v>
      </c>
      <c r="N17" s="59" t="s">
        <v>105</v>
      </c>
      <c r="O17" s="59" t="s">
        <v>110</v>
      </c>
      <c r="P17" s="59" t="s">
        <v>111</v>
      </c>
      <c r="Q17" s="54" t="s">
        <v>107</v>
      </c>
      <c r="R17" s="54" t="s">
        <v>108</v>
      </c>
      <c r="S17" s="54" t="s">
        <v>109</v>
      </c>
    </row>
    <row r="18" spans="1:19">
      <c r="C18" s="59"/>
      <c r="D18" s="59"/>
      <c r="G18" s="59"/>
      <c r="H18" s="59"/>
      <c r="I18" s="60"/>
      <c r="J18" s="59"/>
      <c r="K18" s="59"/>
      <c r="L18" s="59"/>
      <c r="M18" s="59"/>
      <c r="N18" s="59"/>
      <c r="O18" s="59"/>
      <c r="P18" s="59"/>
    </row>
    <row r="19" spans="1:19">
      <c r="A19" s="54" t="s">
        <v>1</v>
      </c>
      <c r="B19" s="54" t="s">
        <v>54</v>
      </c>
      <c r="C19" s="61">
        <v>1.9160265000000003E-14</v>
      </c>
      <c r="D19" s="61">
        <v>1.8430950000000004E-15</v>
      </c>
      <c r="E19" s="54" t="s">
        <v>1</v>
      </c>
      <c r="F19" s="54" t="str">
        <f>KB_labdata!A9</f>
        <v>LC-1</v>
      </c>
      <c r="G19" s="62">
        <v>41.73292</v>
      </c>
      <c r="H19" s="59">
        <f>KB_labdata!G9</f>
        <v>0.31218624</v>
      </c>
      <c r="I19" s="63">
        <f t="shared" ref="I19:I27" si="0">H19/1000</f>
        <v>3.1218624000000001E-4</v>
      </c>
      <c r="J19" s="64">
        <f t="shared" ref="J19:J27" si="1">I19*6.022E+23*C19/9.01</f>
        <v>399789.35727471905</v>
      </c>
      <c r="K19" s="64">
        <f>J19 - $F$10</f>
        <v>327035.70189668756</v>
      </c>
      <c r="L19" s="65">
        <f>100*($F$10/J19)</f>
        <v>18.197997033732474</v>
      </c>
      <c r="M19" s="66">
        <f t="shared" ref="M19:M27" si="2">K19/G19</f>
        <v>7836.3963484148144</v>
      </c>
      <c r="N19" s="66">
        <f t="shared" ref="N19:N27" si="3">SQRT((Q19*D19)^2 + (R19*$G$10)^2 + (S19*I19*0.01)^2)</f>
        <v>947.23924011962902</v>
      </c>
      <c r="O19" s="65">
        <f>100*(N19/M19)</f>
        <v>12.087689264354799</v>
      </c>
      <c r="P19" s="65">
        <f t="shared" ref="P19:P27" si="4">100*(D19/C19)</f>
        <v>9.6193606925582706</v>
      </c>
      <c r="Q19" s="54">
        <f t="shared" ref="Q19:Q27" si="5">(I19*6.022E+23)/(G19*9.01)</f>
        <v>4.9997805698570976E+17</v>
      </c>
      <c r="R19" s="54">
        <f t="shared" ref="R19:R27" si="6">1/G19</f>
        <v>2.3961898664172074E-2</v>
      </c>
      <c r="S19" s="54">
        <f t="shared" ref="S19:S27" si="7">C19*6.022E+23/(G19*9.01)</f>
        <v>30685888.225026514</v>
      </c>
    </row>
    <row r="20" spans="1:19">
      <c r="A20" s="54" t="s">
        <v>2</v>
      </c>
      <c r="B20" s="54" t="s">
        <v>57</v>
      </c>
      <c r="C20" s="61">
        <v>2.2347705000000004E-14</v>
      </c>
      <c r="D20" s="61">
        <v>1.0137450000000001E-15</v>
      </c>
      <c r="E20" s="54" t="s">
        <v>2</v>
      </c>
      <c r="F20" s="54" t="str">
        <f>KB_labdata!A3</f>
        <v>MC-P6-1</v>
      </c>
      <c r="G20" s="62">
        <v>41.689500000000002</v>
      </c>
      <c r="H20" s="59">
        <f>KB_labdata!G3</f>
        <v>0.31155875999999999</v>
      </c>
      <c r="I20" s="63">
        <f t="shared" si="0"/>
        <v>3.1155875999999997E-4</v>
      </c>
      <c r="J20" s="64">
        <f t="shared" si="1"/>
        <v>465359.79204844637</v>
      </c>
      <c r="K20" s="64">
        <f t="shared" ref="K20:K27" si="8">J20 - $F$10</f>
        <v>392606.13667041488</v>
      </c>
      <c r="L20" s="65">
        <f t="shared" ref="L20:L27" si="9">100*($F$10/J20)</f>
        <v>15.633850758309062</v>
      </c>
      <c r="M20" s="66">
        <f t="shared" si="2"/>
        <v>9417.3865522593187</v>
      </c>
      <c r="N20" s="66">
        <f t="shared" si="3"/>
        <v>554.84220533601945</v>
      </c>
      <c r="O20" s="65">
        <f t="shared" ref="O20:O27" si="10">100*(N20/M20)</f>
        <v>5.8916792069335591</v>
      </c>
      <c r="P20" s="65">
        <f t="shared" si="4"/>
        <v>4.5362376136610001</v>
      </c>
      <c r="Q20" s="54">
        <f t="shared" si="5"/>
        <v>4.9949280918673658E+17</v>
      </c>
      <c r="R20" s="54">
        <f t="shared" si="6"/>
        <v>2.3986855203348565E-2</v>
      </c>
      <c r="S20" s="54">
        <f t="shared" si="7"/>
        <v>35827970.137403548</v>
      </c>
    </row>
    <row r="21" spans="1:19">
      <c r="A21" s="54" t="s">
        <v>3</v>
      </c>
      <c r="B21" s="54" t="s">
        <v>58</v>
      </c>
      <c r="C21" s="61">
        <v>3.0582495E-14</v>
      </c>
      <c r="D21" s="61">
        <v>2.1819600000000001E-15</v>
      </c>
      <c r="E21" s="54" t="s">
        <v>3</v>
      </c>
      <c r="F21" s="54" t="str">
        <f>KB_labdata!A4</f>
        <v>MC-P6-2</v>
      </c>
      <c r="G21" s="62">
        <v>44.889600000000002</v>
      </c>
      <c r="H21" s="59">
        <f>KB_labdata!G4</f>
        <v>0.30095136000000006</v>
      </c>
      <c r="I21" s="63">
        <f t="shared" si="0"/>
        <v>3.0095136000000006E-4</v>
      </c>
      <c r="J21" s="64">
        <f t="shared" si="1"/>
        <v>615155.88602478313</v>
      </c>
      <c r="K21" s="64">
        <f t="shared" si="8"/>
        <v>542402.23064675159</v>
      </c>
      <c r="L21" s="65">
        <f t="shared" si="9"/>
        <v>11.826864869679623</v>
      </c>
      <c r="M21" s="66">
        <f t="shared" si="2"/>
        <v>12083.026595174641</v>
      </c>
      <c r="N21" s="66">
        <f t="shared" si="3"/>
        <v>1004.1615282398628</v>
      </c>
      <c r="O21" s="65">
        <f t="shared" si="10"/>
        <v>8.310513266939882</v>
      </c>
      <c r="P21" s="65">
        <f t="shared" si="4"/>
        <v>7.1346696860409855</v>
      </c>
      <c r="Q21" s="54">
        <f t="shared" si="5"/>
        <v>4.4809132377388883E+17</v>
      </c>
      <c r="R21" s="54">
        <f t="shared" si="6"/>
        <v>2.2276874821785E-2</v>
      </c>
      <c r="S21" s="54">
        <f t="shared" si="7"/>
        <v>45534769.036625497</v>
      </c>
    </row>
    <row r="22" spans="1:19">
      <c r="A22" s="54" t="s">
        <v>4</v>
      </c>
      <c r="B22" s="54" t="s">
        <v>59</v>
      </c>
      <c r="C22" s="61">
        <v>2.6471654999999998E-14</v>
      </c>
      <c r="D22" s="61">
        <v>1.890405E-15</v>
      </c>
      <c r="E22" s="54" t="s">
        <v>4</v>
      </c>
      <c r="F22" s="54" t="str">
        <f>KB_labdata!A5</f>
        <v>MC-P7-1</v>
      </c>
      <c r="G22" s="62">
        <v>49.238500000000002</v>
      </c>
      <c r="H22" s="59">
        <f>KB_labdata!G5</f>
        <v>0.312078672</v>
      </c>
      <c r="I22" s="63">
        <f t="shared" si="0"/>
        <v>3.12078672E-4</v>
      </c>
      <c r="J22" s="64">
        <f t="shared" si="1"/>
        <v>552155.17075349484</v>
      </c>
      <c r="K22" s="64">
        <f t="shared" si="8"/>
        <v>479401.51537546335</v>
      </c>
      <c r="L22" s="65">
        <f t="shared" si="9"/>
        <v>13.176306087788458</v>
      </c>
      <c r="M22" s="66">
        <f t="shared" si="2"/>
        <v>9736.3143754473294</v>
      </c>
      <c r="N22" s="66">
        <f t="shared" si="3"/>
        <v>825.72708417405568</v>
      </c>
      <c r="O22" s="65">
        <f t="shared" si="10"/>
        <v>8.480899982608852</v>
      </c>
      <c r="P22" s="65">
        <f t="shared" si="4"/>
        <v>7.1412422079390208</v>
      </c>
      <c r="Q22" s="54">
        <f t="shared" si="5"/>
        <v>4.2361880942514765E+17</v>
      </c>
      <c r="R22" s="54">
        <f t="shared" si="6"/>
        <v>2.0309310803537883E-2</v>
      </c>
      <c r="S22" s="54">
        <f t="shared" si="7"/>
        <v>35932897.633623794</v>
      </c>
    </row>
    <row r="23" spans="1:19">
      <c r="A23" s="54" t="s">
        <v>5</v>
      </c>
      <c r="B23" s="54" t="s">
        <v>60</v>
      </c>
      <c r="C23" s="61">
        <v>3.0142740000000004E-14</v>
      </c>
      <c r="D23" s="61">
        <v>2.3826000000000001E-15</v>
      </c>
      <c r="E23" s="54" t="s">
        <v>5</v>
      </c>
      <c r="F23" s="54" t="str">
        <f>KB_labdata!A7</f>
        <v>MC-P7-2</v>
      </c>
      <c r="G23" s="62">
        <v>40.176200000000001</v>
      </c>
      <c r="H23" s="59">
        <f>KB_labdata!G7</f>
        <v>0.31212647999999998</v>
      </c>
      <c r="I23" s="63">
        <f t="shared" si="0"/>
        <v>3.1212648000000001E-4</v>
      </c>
      <c r="J23" s="64">
        <f t="shared" si="1"/>
        <v>628824.28017618007</v>
      </c>
      <c r="K23" s="64">
        <f t="shared" si="8"/>
        <v>556070.62479814852</v>
      </c>
      <c r="L23" s="65">
        <f t="shared" si="9"/>
        <v>11.569791064309385</v>
      </c>
      <c r="M23" s="66">
        <f t="shared" si="2"/>
        <v>13840.796909567069</v>
      </c>
      <c r="N23" s="66">
        <f t="shared" si="3"/>
        <v>1263.7511270688801</v>
      </c>
      <c r="O23" s="65">
        <f t="shared" si="10"/>
        <v>9.1306240191657402</v>
      </c>
      <c r="P23" s="65">
        <f t="shared" si="4"/>
        <v>7.9043909080594528</v>
      </c>
      <c r="Q23" s="54">
        <f t="shared" si="5"/>
        <v>5.1925144946278566E+17</v>
      </c>
      <c r="R23" s="54">
        <f t="shared" si="6"/>
        <v>2.4890357973128368E-2</v>
      </c>
      <c r="S23" s="54">
        <f t="shared" si="7"/>
        <v>50145253.410668299</v>
      </c>
    </row>
    <row r="24" spans="1:19">
      <c r="A24" s="54" t="s">
        <v>6</v>
      </c>
      <c r="B24" s="54" t="s">
        <v>61</v>
      </c>
      <c r="C24" s="61">
        <v>4.7787660000000004E-13</v>
      </c>
      <c r="D24" s="61">
        <v>1.2515775E-14</v>
      </c>
      <c r="E24" s="54" t="s">
        <v>6</v>
      </c>
      <c r="F24" s="54" t="str">
        <f>KB_labdata!A6</f>
        <v>MC-P7B-1</v>
      </c>
      <c r="G24" s="62">
        <v>47.127699999999997</v>
      </c>
      <c r="H24" s="59">
        <f>KB_labdata!G6</f>
        <v>0.31114043999999996</v>
      </c>
      <c r="I24" s="63">
        <f t="shared" si="0"/>
        <v>3.1114043999999998E-4</v>
      </c>
      <c r="J24" s="64">
        <f t="shared" si="1"/>
        <v>9937752.7383040786</v>
      </c>
      <c r="K24" s="64">
        <f t="shared" si="8"/>
        <v>9864999.082926048</v>
      </c>
      <c r="L24" s="65">
        <f t="shared" si="9"/>
        <v>0.73209363619613699</v>
      </c>
      <c r="M24" s="66">
        <f t="shared" si="2"/>
        <v>209324.85741774048</v>
      </c>
      <c r="N24" s="66">
        <f t="shared" si="3"/>
        <v>5914.1889687971088</v>
      </c>
      <c r="O24" s="65">
        <f t="shared" si="10"/>
        <v>2.8253639064922043</v>
      </c>
      <c r="P24" s="65">
        <f t="shared" si="4"/>
        <v>2.6190390992151529</v>
      </c>
      <c r="Q24" s="54">
        <f t="shared" si="5"/>
        <v>4.4126164184454963E+17</v>
      </c>
      <c r="R24" s="54">
        <f t="shared" si="6"/>
        <v>2.1218943423931151E-2</v>
      </c>
      <c r="S24" s="54">
        <f t="shared" si="7"/>
        <v>677728080.33276272</v>
      </c>
    </row>
    <row r="25" spans="1:19">
      <c r="A25" s="54" t="s">
        <v>7</v>
      </c>
      <c r="B25" s="54" t="s">
        <v>62</v>
      </c>
      <c r="C25" s="61">
        <v>2.461602E-14</v>
      </c>
      <c r="D25" s="61">
        <v>2.0166599999999999E-15</v>
      </c>
      <c r="E25" s="54" t="s">
        <v>7</v>
      </c>
      <c r="F25" s="54" t="str">
        <f>KB_labdata!A8</f>
        <v>MC-P8-1</v>
      </c>
      <c r="G25" s="62">
        <v>40.16836</v>
      </c>
      <c r="H25" s="59">
        <f>KB_labdata!G8</f>
        <v>0.31189341599999998</v>
      </c>
      <c r="I25" s="63">
        <f t="shared" si="0"/>
        <v>3.1189341599999995E-4</v>
      </c>
      <c r="J25" s="64">
        <f t="shared" si="1"/>
        <v>513144.88387570088</v>
      </c>
      <c r="K25" s="64">
        <f t="shared" si="8"/>
        <v>440391.22849766939</v>
      </c>
      <c r="L25" s="65">
        <f t="shared" si="9"/>
        <v>14.177994882952905</v>
      </c>
      <c r="M25" s="66">
        <f t="shared" si="2"/>
        <v>10963.634773679318</v>
      </c>
      <c r="N25" s="66">
        <f t="shared" si="3"/>
        <v>1074.0767436525286</v>
      </c>
      <c r="O25" s="65">
        <f t="shared" si="10"/>
        <v>9.796721304791113</v>
      </c>
      <c r="P25" s="65">
        <f t="shared" si="4"/>
        <v>8.192469781873756</v>
      </c>
      <c r="Q25" s="54">
        <f t="shared" si="5"/>
        <v>5.1896499684769082E+17</v>
      </c>
      <c r="R25" s="54">
        <f t="shared" si="6"/>
        <v>2.4895216035705714E-2</v>
      </c>
      <c r="S25" s="54">
        <f t="shared" si="7"/>
        <v>40959033.074627958</v>
      </c>
    </row>
    <row r="26" spans="1:19">
      <c r="A26" s="54" t="s">
        <v>8</v>
      </c>
      <c r="B26" s="54" t="s">
        <v>63</v>
      </c>
      <c r="C26" s="61">
        <v>2.50173E-14</v>
      </c>
      <c r="D26" s="61">
        <v>1.4301300000000002E-15</v>
      </c>
      <c r="E26" s="54" t="s">
        <v>8</v>
      </c>
      <c r="F26" s="54" t="str">
        <f>KB_labdata!A10</f>
        <v>MCP-11</v>
      </c>
      <c r="G26" s="62">
        <v>40.922130000000003</v>
      </c>
      <c r="H26" s="59">
        <f>KB_labdata!G10</f>
        <v>0.31254480000000001</v>
      </c>
      <c r="I26" s="63">
        <f t="shared" si="0"/>
        <v>3.125448E-4</v>
      </c>
      <c r="J26" s="64">
        <f t="shared" si="1"/>
        <v>522599.1203639388</v>
      </c>
      <c r="K26" s="64">
        <f t="shared" si="8"/>
        <v>449845.46498590731</v>
      </c>
      <c r="L26" s="65">
        <f t="shared" si="9"/>
        <v>13.921503604400588</v>
      </c>
      <c r="M26" s="66">
        <f t="shared" si="2"/>
        <v>10992.718731549587</v>
      </c>
      <c r="N26" s="66">
        <f t="shared" si="3"/>
        <v>767.93966514921874</v>
      </c>
      <c r="O26" s="65">
        <f t="shared" si="10"/>
        <v>6.9858938803300603</v>
      </c>
      <c r="P26" s="65">
        <f t="shared" si="4"/>
        <v>5.7165641376167695</v>
      </c>
      <c r="Q26" s="54">
        <f t="shared" si="5"/>
        <v>5.1046974519996506E+17</v>
      </c>
      <c r="R26" s="54">
        <f t="shared" si="6"/>
        <v>2.4436655667727947E-2</v>
      </c>
      <c r="S26" s="54">
        <f t="shared" si="7"/>
        <v>40859981.534138739</v>
      </c>
    </row>
    <row r="27" spans="1:19">
      <c r="A27" s="54" t="s">
        <v>9</v>
      </c>
      <c r="B27" s="54" t="s">
        <v>67</v>
      </c>
      <c r="C27" s="61">
        <v>3.2876745E-14</v>
      </c>
      <c r="D27" s="61">
        <v>2.0682450000000001E-15</v>
      </c>
      <c r="E27" s="54" t="s">
        <v>9</v>
      </c>
      <c r="F27" s="54" t="str">
        <f>KB_labdata!A12</f>
        <v>MCP-11B</v>
      </c>
      <c r="G27" s="62">
        <v>40.988</v>
      </c>
      <c r="H27" s="59">
        <f>KB_labdata!G12</f>
        <v>0.31278383999999998</v>
      </c>
      <c r="I27" s="63">
        <f t="shared" si="0"/>
        <v>3.1278383999999997E-4</v>
      </c>
      <c r="J27" s="64">
        <f t="shared" si="1"/>
        <v>687304.33081971598</v>
      </c>
      <c r="K27" s="64">
        <f t="shared" si="8"/>
        <v>614550.67544168443</v>
      </c>
      <c r="L27" s="65">
        <f t="shared" si="9"/>
        <v>10.585362570211306</v>
      </c>
      <c r="M27" s="66">
        <f t="shared" si="2"/>
        <v>14993.42918516845</v>
      </c>
      <c r="N27" s="66">
        <f t="shared" si="3"/>
        <v>1086.8484023321182</v>
      </c>
      <c r="O27" s="65">
        <f t="shared" si="10"/>
        <v>7.2488313974713154</v>
      </c>
      <c r="P27" s="65">
        <f t="shared" si="4"/>
        <v>6.290905623412538</v>
      </c>
      <c r="Q27" s="54">
        <f t="shared" si="5"/>
        <v>5.1003918108404973E+17</v>
      </c>
      <c r="R27" s="54">
        <f t="shared" si="6"/>
        <v>2.4397384600370841E-2</v>
      </c>
      <c r="S27" s="54">
        <f t="shared" si="7"/>
        <v>53610276.338154577</v>
      </c>
    </row>
    <row r="32" spans="1:19" ht="15" customHeight="1"/>
  </sheetData>
  <phoneticPr fontId="15" type="noConversion"/>
  <dataValidations count="1">
    <dataValidation type="decimal" operator="greaterThanOrEqual" allowBlank="1" showInputMessage="1" showErrorMessage="1" sqref="G19:G27">
      <formula1>-9.9999999999999E+307</formula1>
    </dataValidation>
  </dataValidations>
  <pageMargins left="0.75" right="0.75" top="1" bottom="1" header="0.5" footer="0.5"/>
  <pageSetup scale="5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24" sqref="E24"/>
    </sheetView>
  </sheetViews>
  <sheetFormatPr baseColWidth="10" defaultRowHeight="15" x14ac:dyDescent="0"/>
  <sheetData>
    <row r="1" spans="1:7">
      <c r="A1" s="68" t="s">
        <v>112</v>
      </c>
      <c r="B1" s="69" t="s">
        <v>113</v>
      </c>
      <c r="C1" s="69" t="s">
        <v>114</v>
      </c>
      <c r="D1" s="67" t="s">
        <v>115</v>
      </c>
      <c r="E1" s="69" t="s">
        <v>116</v>
      </c>
      <c r="F1" s="67" t="s">
        <v>117</v>
      </c>
      <c r="G1" s="67" t="s">
        <v>118</v>
      </c>
    </row>
    <row r="2" spans="1:7">
      <c r="A2" s="68"/>
      <c r="B2" s="69"/>
      <c r="C2" s="69"/>
      <c r="D2" s="67"/>
      <c r="E2" s="69"/>
      <c r="F2" s="67"/>
      <c r="G2" s="67"/>
    </row>
    <row r="3" spans="1:7">
      <c r="A3" s="47" t="s">
        <v>2</v>
      </c>
      <c r="B3" s="48">
        <v>80.040000000000006</v>
      </c>
      <c r="C3" s="49">
        <v>41.689500000000002</v>
      </c>
      <c r="D3" s="50">
        <f t="shared" ref="D3:D13" si="0">C3-J3</f>
        <v>41.689500000000002</v>
      </c>
      <c r="E3" s="51">
        <v>1.0427</v>
      </c>
      <c r="F3" s="52">
        <v>0.29880000000000001</v>
      </c>
      <c r="G3" s="53">
        <f t="shared" ref="G3:G13" si="1">F3*E3</f>
        <v>0.31155875999999999</v>
      </c>
    </row>
    <row r="4" spans="1:7">
      <c r="A4" s="47" t="s">
        <v>3</v>
      </c>
      <c r="B4" s="48">
        <v>56.04</v>
      </c>
      <c r="C4" s="49">
        <v>44.889600000000002</v>
      </c>
      <c r="D4" s="50">
        <f t="shared" si="0"/>
        <v>44.889600000000002</v>
      </c>
      <c r="E4" s="51">
        <v>1.0072000000000001</v>
      </c>
      <c r="F4" s="52">
        <v>0.29880000000000001</v>
      </c>
      <c r="G4" s="53">
        <f t="shared" si="1"/>
        <v>0.30095136000000006</v>
      </c>
    </row>
    <row r="5" spans="1:7">
      <c r="A5" s="47" t="s">
        <v>4</v>
      </c>
      <c r="B5" s="48">
        <v>49.25</v>
      </c>
      <c r="C5" s="49">
        <v>49.238500000000002</v>
      </c>
      <c r="D5" s="50">
        <f t="shared" si="0"/>
        <v>49.238500000000002</v>
      </c>
      <c r="E5" s="51">
        <v>1.04444</v>
      </c>
      <c r="F5" s="52">
        <v>0.29880000000000001</v>
      </c>
      <c r="G5" s="53">
        <f t="shared" si="1"/>
        <v>0.312078672</v>
      </c>
    </row>
    <row r="6" spans="1:7">
      <c r="A6" s="47" t="s">
        <v>6</v>
      </c>
      <c r="B6" s="48">
        <v>47.13</v>
      </c>
      <c r="C6" s="49">
        <v>47.127699999999997</v>
      </c>
      <c r="D6" s="50">
        <f t="shared" si="0"/>
        <v>47.127699999999997</v>
      </c>
      <c r="E6" s="51">
        <v>1.0412999999999999</v>
      </c>
      <c r="F6" s="52">
        <v>0.29880000000000001</v>
      </c>
      <c r="G6" s="53">
        <f t="shared" si="1"/>
        <v>0.31114043999999996</v>
      </c>
    </row>
    <row r="7" spans="1:7">
      <c r="A7" s="47" t="s">
        <v>5</v>
      </c>
      <c r="B7" s="48">
        <v>65.31</v>
      </c>
      <c r="C7" s="49">
        <v>40.176200000000001</v>
      </c>
      <c r="D7" s="50">
        <f t="shared" si="0"/>
        <v>40.176200000000001</v>
      </c>
      <c r="E7" s="51">
        <v>1.0446</v>
      </c>
      <c r="F7" s="52">
        <v>0.29880000000000001</v>
      </c>
      <c r="G7" s="53">
        <f t="shared" si="1"/>
        <v>0.31212647999999998</v>
      </c>
    </row>
    <row r="8" spans="1:7">
      <c r="A8" s="47" t="s">
        <v>7</v>
      </c>
      <c r="B8" s="48">
        <v>51.43</v>
      </c>
      <c r="C8" s="49">
        <v>40.16836</v>
      </c>
      <c r="D8" s="50">
        <f t="shared" si="0"/>
        <v>40.16836</v>
      </c>
      <c r="E8" s="51">
        <v>1.04382</v>
      </c>
      <c r="F8" s="52">
        <v>0.29880000000000001</v>
      </c>
      <c r="G8" s="53">
        <f t="shared" si="1"/>
        <v>0.31189341599999998</v>
      </c>
    </row>
    <row r="9" spans="1:7">
      <c r="A9" s="47" t="s">
        <v>1</v>
      </c>
      <c r="B9" s="48">
        <v>41.76</v>
      </c>
      <c r="C9" s="49">
        <v>41.73292</v>
      </c>
      <c r="D9" s="50">
        <v>42</v>
      </c>
      <c r="E9" s="51">
        <v>1.0448</v>
      </c>
      <c r="F9" s="52">
        <v>0.29880000000000001</v>
      </c>
      <c r="G9" s="53">
        <f t="shared" si="1"/>
        <v>0.31218624</v>
      </c>
    </row>
    <row r="10" spans="1:7">
      <c r="A10" s="47" t="s">
        <v>8</v>
      </c>
      <c r="B10" s="48">
        <v>40.92</v>
      </c>
      <c r="C10" s="49">
        <v>40.922130000000003</v>
      </c>
      <c r="D10" s="50">
        <f t="shared" si="0"/>
        <v>40.922130000000003</v>
      </c>
      <c r="E10" s="51">
        <v>1.046</v>
      </c>
      <c r="F10" s="52">
        <v>0.29880000000000001</v>
      </c>
      <c r="G10" s="53">
        <f t="shared" si="1"/>
        <v>0.31254480000000001</v>
      </c>
    </row>
    <row r="11" spans="1:7">
      <c r="A11" s="47" t="s">
        <v>119</v>
      </c>
      <c r="B11" s="48">
        <v>61.27</v>
      </c>
      <c r="C11" s="49">
        <v>40.0045</v>
      </c>
      <c r="D11" s="50">
        <f t="shared" si="0"/>
        <v>40.0045</v>
      </c>
      <c r="E11" s="51">
        <v>1.0491999999999999</v>
      </c>
      <c r="F11" s="52">
        <v>0.29880000000000001</v>
      </c>
      <c r="G11" s="53">
        <f t="shared" si="1"/>
        <v>0.31350096</v>
      </c>
    </row>
    <row r="12" spans="1:7">
      <c r="A12" s="47" t="s">
        <v>120</v>
      </c>
      <c r="B12" s="48">
        <v>56.85</v>
      </c>
      <c r="C12" s="49">
        <v>40.987969999999997</v>
      </c>
      <c r="D12" s="50">
        <f t="shared" si="0"/>
        <v>40.987969999999997</v>
      </c>
      <c r="E12" s="51">
        <v>1.0468</v>
      </c>
      <c r="F12" s="52">
        <v>0.29880000000000001</v>
      </c>
      <c r="G12" s="53">
        <f t="shared" si="1"/>
        <v>0.31278383999999998</v>
      </c>
    </row>
    <row r="13" spans="1:7">
      <c r="A13" s="47" t="s">
        <v>121</v>
      </c>
      <c r="B13" s="48"/>
      <c r="C13" s="49"/>
      <c r="D13" s="50">
        <f t="shared" si="0"/>
        <v>0</v>
      </c>
      <c r="E13" s="51">
        <v>1.0236000000000001</v>
      </c>
      <c r="F13" s="52">
        <v>0.29880000000000001</v>
      </c>
      <c r="G13" s="53">
        <f t="shared" si="1"/>
        <v>0.30585168000000001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dataValidations count="2">
    <dataValidation type="decimal" operator="greaterThanOrEqual" allowBlank="1" showInputMessage="1" showErrorMessage="1" sqref="C3:D13">
      <formula1>-9.9999999999999E+307</formula1>
    </dataValidation>
    <dataValidation allowBlank="1" showInputMessage="1" showErrorMessage="1" sqref="G3:G13"/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 14-12-30 19h32 Blisniuk_SCEC</vt:lpstr>
      <vt:lpstr>Be10_datareduction</vt:lpstr>
      <vt:lpstr>KB_labdata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Le</dc:creator>
  <cp:lastModifiedBy>Greg Balco</cp:lastModifiedBy>
  <cp:lastPrinted>2018-02-15T01:02:53Z</cp:lastPrinted>
  <dcterms:created xsi:type="dcterms:W3CDTF">2015-03-03T00:02:00Z</dcterms:created>
  <dcterms:modified xsi:type="dcterms:W3CDTF">2018-07-31T17:06:52Z</dcterms:modified>
</cp:coreProperties>
</file>