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-34660" yWindow="-13740" windowWidth="28540" windowHeight="20260" tabRatio="500"/>
  </bookViews>
  <sheets>
    <sheet name="data" sheetId="1" r:id="rId1"/>
    <sheet name="summary" sheetId="2" r:id="rId2"/>
    <sheet name="Print table" sheetId="3" r:id="rId3"/>
    <sheet name="Paper Table 2" sheetId="4" r:id="rId4"/>
    <sheet name="trapped Ne-21" sheetId="5" r:id="rId5"/>
    <sheet name="scatter estimate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6" l="1"/>
  <c r="H26" i="6"/>
  <c r="H11" i="6"/>
  <c r="H12" i="6"/>
  <c r="H13" i="6"/>
  <c r="H14" i="6"/>
  <c r="H15" i="6"/>
  <c r="H16" i="6"/>
  <c r="H17" i="6"/>
  <c r="H18" i="6"/>
  <c r="H19" i="6"/>
  <c r="H20" i="6"/>
  <c r="H21" i="6"/>
  <c r="H22" i="6"/>
  <c r="H10" i="6"/>
  <c r="G11" i="6"/>
  <c r="G12" i="6"/>
  <c r="G13" i="6"/>
  <c r="G14" i="6"/>
  <c r="G15" i="6"/>
  <c r="G16" i="6"/>
  <c r="G17" i="6"/>
  <c r="G18" i="6"/>
  <c r="G19" i="6"/>
  <c r="G20" i="6"/>
  <c r="G21" i="6"/>
  <c r="G22" i="6"/>
  <c r="G10" i="6"/>
  <c r="F24" i="6"/>
  <c r="F11" i="6"/>
  <c r="F12" i="6"/>
  <c r="F13" i="6"/>
  <c r="F14" i="6"/>
  <c r="F15" i="6"/>
  <c r="F16" i="6"/>
  <c r="F17" i="6"/>
  <c r="F18" i="6"/>
  <c r="F19" i="6"/>
  <c r="F20" i="6"/>
  <c r="F21" i="6"/>
  <c r="F22" i="6"/>
  <c r="F10" i="6"/>
  <c r="A11" i="6"/>
  <c r="B11" i="6"/>
  <c r="C11" i="6"/>
  <c r="D11" i="6"/>
  <c r="E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E10" i="6"/>
  <c r="D10" i="6"/>
  <c r="C10" i="6"/>
  <c r="B10" i="6"/>
  <c r="A10" i="6"/>
  <c r="H9" i="5"/>
  <c r="G9" i="5"/>
  <c r="D34" i="5"/>
  <c r="C34" i="5"/>
  <c r="E34" i="5"/>
  <c r="D28" i="5"/>
  <c r="C28" i="5"/>
  <c r="E28" i="5"/>
  <c r="D22" i="5"/>
  <c r="C22" i="5"/>
  <c r="E22" i="5"/>
  <c r="D44" i="5"/>
  <c r="C44" i="5"/>
  <c r="E44" i="5"/>
  <c r="D41" i="5"/>
  <c r="C41" i="5"/>
  <c r="E41" i="5"/>
  <c r="D39" i="5"/>
  <c r="C39" i="5"/>
  <c r="E39" i="5"/>
  <c r="D32" i="5"/>
  <c r="C32" i="5"/>
  <c r="E32" i="5"/>
  <c r="D20" i="5"/>
  <c r="C20" i="5"/>
  <c r="E20" i="5"/>
  <c r="D18" i="5"/>
  <c r="C18" i="5"/>
  <c r="E18" i="5"/>
  <c r="D16" i="5"/>
  <c r="C16" i="5"/>
  <c r="E16" i="5"/>
  <c r="D14" i="5"/>
  <c r="C14" i="5"/>
  <c r="E14" i="5"/>
  <c r="D12" i="5"/>
  <c r="C12" i="5"/>
  <c r="E12" i="5"/>
  <c r="E9" i="5"/>
  <c r="D9" i="5"/>
  <c r="C9" i="5"/>
  <c r="B46" i="5"/>
  <c r="A39" i="5"/>
  <c r="B39" i="5"/>
  <c r="B40" i="5"/>
  <c r="A41" i="5"/>
  <c r="B41" i="5"/>
  <c r="B42" i="5"/>
  <c r="B43" i="5"/>
  <c r="A44" i="5"/>
  <c r="B44" i="5"/>
  <c r="B45" i="5"/>
  <c r="B10" i="5"/>
  <c r="B11" i="5"/>
  <c r="A12" i="5"/>
  <c r="B12" i="5"/>
  <c r="B13" i="5"/>
  <c r="A14" i="5"/>
  <c r="B14" i="5"/>
  <c r="B15" i="5"/>
  <c r="A16" i="5"/>
  <c r="B16" i="5"/>
  <c r="B17" i="5"/>
  <c r="A18" i="5"/>
  <c r="B18" i="5"/>
  <c r="B19" i="5"/>
  <c r="A20" i="5"/>
  <c r="B20" i="5"/>
  <c r="B21" i="5"/>
  <c r="A22" i="5"/>
  <c r="B22" i="5"/>
  <c r="B23" i="5"/>
  <c r="B24" i="5"/>
  <c r="B25" i="5"/>
  <c r="B26" i="5"/>
  <c r="B27" i="5"/>
  <c r="A28" i="5"/>
  <c r="B28" i="5"/>
  <c r="B29" i="5"/>
  <c r="B30" i="5"/>
  <c r="B31" i="5"/>
  <c r="A32" i="5"/>
  <c r="B32" i="5"/>
  <c r="B33" i="5"/>
  <c r="A34" i="5"/>
  <c r="B34" i="5"/>
  <c r="B35" i="5"/>
  <c r="B36" i="5"/>
  <c r="B37" i="5"/>
  <c r="B38" i="5"/>
  <c r="B9" i="5"/>
  <c r="A9" i="5"/>
  <c r="AA135" i="1"/>
  <c r="AB135" i="1"/>
  <c r="AA132" i="1"/>
  <c r="AB132" i="1"/>
  <c r="AA129" i="1"/>
  <c r="AB129" i="1"/>
  <c r="AA123" i="1"/>
  <c r="AB123" i="1"/>
  <c r="AA120" i="1"/>
  <c r="AB120" i="1"/>
  <c r="AA117" i="1"/>
  <c r="AB117" i="1"/>
  <c r="AA111" i="1"/>
  <c r="AB111" i="1"/>
  <c r="AA108" i="1"/>
  <c r="AB108" i="1"/>
  <c r="AA102" i="1"/>
  <c r="AB102" i="1"/>
  <c r="AA99" i="1"/>
  <c r="AB99" i="1"/>
  <c r="AA96" i="1"/>
  <c r="AB96" i="1"/>
  <c r="AA93" i="1"/>
  <c r="AB93" i="1"/>
  <c r="AA90" i="1"/>
  <c r="AB90" i="1"/>
  <c r="AA84" i="1"/>
  <c r="AB84" i="1"/>
  <c r="AA81" i="1"/>
  <c r="AB81" i="1"/>
  <c r="AA75" i="1"/>
  <c r="AB75" i="1"/>
  <c r="AA72" i="1"/>
  <c r="AB72" i="1"/>
  <c r="AA69" i="1"/>
  <c r="AB69" i="1"/>
  <c r="AA66" i="1"/>
  <c r="AB66" i="1"/>
  <c r="AA63" i="1"/>
  <c r="AB63" i="1"/>
  <c r="AA60" i="1"/>
  <c r="AB60" i="1"/>
  <c r="AA57" i="1"/>
  <c r="AB57" i="1"/>
  <c r="AA54" i="1"/>
  <c r="AB54" i="1"/>
  <c r="AA51" i="1"/>
  <c r="AB51" i="1"/>
  <c r="AA48" i="1"/>
  <c r="AB48" i="1"/>
  <c r="AA45" i="1"/>
  <c r="AB45" i="1"/>
  <c r="AA42" i="1"/>
  <c r="AB42" i="1"/>
  <c r="AA39" i="1"/>
  <c r="AB39" i="1"/>
  <c r="AA36" i="1"/>
  <c r="AB36" i="1"/>
  <c r="AA33" i="1"/>
  <c r="AB33" i="1"/>
  <c r="AA30" i="1"/>
  <c r="AB30" i="1"/>
  <c r="AA27" i="1"/>
  <c r="AB27" i="1"/>
  <c r="AA24" i="1"/>
  <c r="AB24" i="1"/>
  <c r="AA21" i="1"/>
  <c r="AB21" i="1"/>
  <c r="AA18" i="1"/>
  <c r="AB18" i="1"/>
  <c r="AA15" i="1"/>
  <c r="AB15" i="1"/>
  <c r="AA12" i="1"/>
  <c r="AB12" i="1"/>
  <c r="AB9" i="1"/>
  <c r="AA9" i="1"/>
  <c r="D22" i="4"/>
  <c r="N22" i="4"/>
  <c r="Q22" i="4"/>
  <c r="B22" i="4"/>
  <c r="L22" i="4"/>
  <c r="O22" i="4"/>
  <c r="D21" i="4"/>
  <c r="N21" i="4"/>
  <c r="Q21" i="4"/>
  <c r="B21" i="4"/>
  <c r="L21" i="4"/>
  <c r="O21" i="4"/>
  <c r="D20" i="4"/>
  <c r="N20" i="4"/>
  <c r="Q20" i="4"/>
  <c r="B20" i="4"/>
  <c r="L20" i="4"/>
  <c r="O20" i="4"/>
  <c r="D19" i="4"/>
  <c r="N19" i="4"/>
  <c r="Q19" i="4"/>
  <c r="B19" i="4"/>
  <c r="L19" i="4"/>
  <c r="O19" i="4"/>
  <c r="D18" i="4"/>
  <c r="N18" i="4"/>
  <c r="Q18" i="4"/>
  <c r="B18" i="4"/>
  <c r="L18" i="4"/>
  <c r="O18" i="4"/>
  <c r="D17" i="4"/>
  <c r="N17" i="4"/>
  <c r="Q17" i="4"/>
  <c r="B17" i="4"/>
  <c r="L17" i="4"/>
  <c r="O17" i="4"/>
  <c r="D16" i="4"/>
  <c r="N16" i="4"/>
  <c r="Q16" i="4"/>
  <c r="B16" i="4"/>
  <c r="L16" i="4"/>
  <c r="O16" i="4"/>
  <c r="D15" i="4"/>
  <c r="N15" i="4"/>
  <c r="Q15" i="4"/>
  <c r="B15" i="4"/>
  <c r="L15" i="4"/>
  <c r="O15" i="4"/>
  <c r="D14" i="4"/>
  <c r="N14" i="4"/>
  <c r="Q14" i="4"/>
  <c r="B14" i="4"/>
  <c r="L14" i="4"/>
  <c r="O14" i="4"/>
  <c r="D13" i="4"/>
  <c r="N13" i="4"/>
  <c r="Q13" i="4"/>
  <c r="B13" i="4"/>
  <c r="L13" i="4"/>
  <c r="O13" i="4"/>
  <c r="D12" i="4"/>
  <c r="N12" i="4"/>
  <c r="Q12" i="4"/>
  <c r="B12" i="4"/>
  <c r="L12" i="4"/>
  <c r="O12" i="4"/>
  <c r="D11" i="4"/>
  <c r="N11" i="4"/>
  <c r="Q11" i="4"/>
  <c r="B11" i="4"/>
  <c r="L11" i="4"/>
  <c r="O11" i="4"/>
  <c r="D10" i="4"/>
  <c r="N10" i="4"/>
  <c r="Q10" i="4"/>
  <c r="B10" i="4"/>
  <c r="L10" i="4"/>
  <c r="O10" i="4"/>
  <c r="A11" i="4"/>
  <c r="G11" i="4"/>
  <c r="H11" i="4"/>
  <c r="A12" i="4"/>
  <c r="G12" i="4"/>
  <c r="H12" i="4"/>
  <c r="A13" i="4"/>
  <c r="G13" i="4"/>
  <c r="H13" i="4"/>
  <c r="A14" i="4"/>
  <c r="G14" i="4"/>
  <c r="H14" i="4"/>
  <c r="A15" i="4"/>
  <c r="A16" i="4"/>
  <c r="A17" i="4"/>
  <c r="G17" i="4"/>
  <c r="H17" i="4"/>
  <c r="A18" i="4"/>
  <c r="G18" i="4"/>
  <c r="H18" i="4"/>
  <c r="A19" i="4"/>
  <c r="A20" i="4"/>
  <c r="G20" i="4"/>
  <c r="H20" i="4"/>
  <c r="A21" i="4"/>
  <c r="G21" i="4"/>
  <c r="H21" i="4"/>
  <c r="A22" i="4"/>
  <c r="G22" i="4"/>
  <c r="H22" i="4"/>
  <c r="H10" i="4"/>
  <c r="G10" i="4"/>
  <c r="A10" i="4"/>
  <c r="A117" i="3"/>
  <c r="A108" i="3"/>
  <c r="A102" i="3"/>
  <c r="N39" i="2"/>
  <c r="N43" i="2"/>
  <c r="N50" i="2"/>
  <c r="N54" i="2"/>
  <c r="N59" i="2"/>
  <c r="G59" i="2"/>
  <c r="F59" i="2"/>
  <c r="G54" i="2"/>
  <c r="F54" i="2"/>
  <c r="G50" i="2"/>
  <c r="F50" i="2"/>
  <c r="G43" i="2"/>
  <c r="F43" i="2"/>
  <c r="G39" i="2"/>
  <c r="F39" i="2"/>
  <c r="U124" i="3"/>
  <c r="AA123" i="3"/>
  <c r="Z124" i="3"/>
  <c r="I124" i="3"/>
  <c r="C123" i="3"/>
  <c r="Y124" i="3"/>
  <c r="W124" i="3"/>
  <c r="T124" i="3"/>
  <c r="R124" i="3"/>
  <c r="Q124" i="3"/>
  <c r="O124" i="3"/>
  <c r="N124" i="3"/>
  <c r="L124" i="3"/>
  <c r="K124" i="3"/>
  <c r="H124" i="3"/>
  <c r="F124" i="3"/>
  <c r="E124" i="3"/>
  <c r="D124" i="3"/>
  <c r="AC123" i="3"/>
  <c r="U123" i="3"/>
  <c r="Z123" i="3"/>
  <c r="I123" i="3"/>
  <c r="Y123" i="3"/>
  <c r="W123" i="3"/>
  <c r="T123" i="3"/>
  <c r="R123" i="3"/>
  <c r="Q123" i="3"/>
  <c r="O123" i="3"/>
  <c r="N123" i="3"/>
  <c r="L123" i="3"/>
  <c r="K123" i="3"/>
  <c r="H123" i="3"/>
  <c r="F123" i="3"/>
  <c r="E123" i="3"/>
  <c r="D123" i="3"/>
  <c r="B123" i="3"/>
  <c r="U121" i="3"/>
  <c r="AA120" i="3"/>
  <c r="Z121" i="3"/>
  <c r="I121" i="3"/>
  <c r="C120" i="3"/>
  <c r="Y121" i="3"/>
  <c r="W121" i="3"/>
  <c r="T121" i="3"/>
  <c r="R121" i="3"/>
  <c r="Q121" i="3"/>
  <c r="O121" i="3"/>
  <c r="N121" i="3"/>
  <c r="L121" i="3"/>
  <c r="K121" i="3"/>
  <c r="H121" i="3"/>
  <c r="F121" i="3"/>
  <c r="E121" i="3"/>
  <c r="D121" i="3"/>
  <c r="AC120" i="3"/>
  <c r="U120" i="3"/>
  <c r="Z120" i="3"/>
  <c r="I120" i="3"/>
  <c r="Y120" i="3"/>
  <c r="W120" i="3"/>
  <c r="T120" i="3"/>
  <c r="R120" i="3"/>
  <c r="Q120" i="3"/>
  <c r="O120" i="3"/>
  <c r="N120" i="3"/>
  <c r="L120" i="3"/>
  <c r="K120" i="3"/>
  <c r="H120" i="3"/>
  <c r="F120" i="3"/>
  <c r="E120" i="3"/>
  <c r="D120" i="3"/>
  <c r="B120" i="3"/>
  <c r="U118" i="3"/>
  <c r="AA117" i="3"/>
  <c r="Z118" i="3"/>
  <c r="I118" i="3"/>
  <c r="C117" i="3"/>
  <c r="Y118" i="3"/>
  <c r="W118" i="3"/>
  <c r="T118" i="3"/>
  <c r="R118" i="3"/>
  <c r="Q118" i="3"/>
  <c r="O118" i="3"/>
  <c r="N118" i="3"/>
  <c r="L118" i="3"/>
  <c r="K118" i="3"/>
  <c r="H118" i="3"/>
  <c r="F118" i="3"/>
  <c r="E118" i="3"/>
  <c r="D118" i="3"/>
  <c r="AC117" i="3"/>
  <c r="U117" i="3"/>
  <c r="Z117" i="3"/>
  <c r="I117" i="3"/>
  <c r="Y117" i="3"/>
  <c r="W117" i="3"/>
  <c r="T117" i="3"/>
  <c r="R117" i="3"/>
  <c r="Q117" i="3"/>
  <c r="O117" i="3"/>
  <c r="N117" i="3"/>
  <c r="L117" i="3"/>
  <c r="K117" i="3"/>
  <c r="H117" i="3"/>
  <c r="F117" i="3"/>
  <c r="E117" i="3"/>
  <c r="D117" i="3"/>
  <c r="B117" i="3"/>
  <c r="U115" i="3"/>
  <c r="AA114" i="3"/>
  <c r="Z115" i="3"/>
  <c r="I115" i="3"/>
  <c r="C114" i="3"/>
  <c r="Y115" i="3"/>
  <c r="W115" i="3"/>
  <c r="T115" i="3"/>
  <c r="R115" i="3"/>
  <c r="Q115" i="3"/>
  <c r="O115" i="3"/>
  <c r="N115" i="3"/>
  <c r="L115" i="3"/>
  <c r="K115" i="3"/>
  <c r="H115" i="3"/>
  <c r="F115" i="3"/>
  <c r="E115" i="3"/>
  <c r="D115" i="3"/>
  <c r="AC114" i="3"/>
  <c r="U114" i="3"/>
  <c r="Z114" i="3"/>
  <c r="I114" i="3"/>
  <c r="Y114" i="3"/>
  <c r="W114" i="3"/>
  <c r="T114" i="3"/>
  <c r="R114" i="3"/>
  <c r="Q114" i="3"/>
  <c r="O114" i="3"/>
  <c r="N114" i="3"/>
  <c r="L114" i="3"/>
  <c r="K114" i="3"/>
  <c r="H114" i="3"/>
  <c r="F114" i="3"/>
  <c r="E114" i="3"/>
  <c r="D114" i="3"/>
  <c r="B114" i="3"/>
  <c r="U112" i="3"/>
  <c r="AA111" i="3"/>
  <c r="Z112" i="3"/>
  <c r="I112" i="3"/>
  <c r="C111" i="3"/>
  <c r="Y112" i="3"/>
  <c r="W112" i="3"/>
  <c r="T112" i="3"/>
  <c r="R112" i="3"/>
  <c r="Q112" i="3"/>
  <c r="O112" i="3"/>
  <c r="N112" i="3"/>
  <c r="L112" i="3"/>
  <c r="K112" i="3"/>
  <c r="H112" i="3"/>
  <c r="F112" i="3"/>
  <c r="E112" i="3"/>
  <c r="D112" i="3"/>
  <c r="AC111" i="3"/>
  <c r="U111" i="3"/>
  <c r="Z111" i="3"/>
  <c r="I111" i="3"/>
  <c r="Y111" i="3"/>
  <c r="W111" i="3"/>
  <c r="T111" i="3"/>
  <c r="R111" i="3"/>
  <c r="Q111" i="3"/>
  <c r="O111" i="3"/>
  <c r="N111" i="3"/>
  <c r="L111" i="3"/>
  <c r="K111" i="3"/>
  <c r="H111" i="3"/>
  <c r="F111" i="3"/>
  <c r="E111" i="3"/>
  <c r="D111" i="3"/>
  <c r="B111" i="3"/>
  <c r="U109" i="3"/>
  <c r="AA108" i="3"/>
  <c r="Z109" i="3"/>
  <c r="I109" i="3"/>
  <c r="C108" i="3"/>
  <c r="Y109" i="3"/>
  <c r="W109" i="3"/>
  <c r="T109" i="3"/>
  <c r="R109" i="3"/>
  <c r="Q109" i="3"/>
  <c r="O109" i="3"/>
  <c r="N109" i="3"/>
  <c r="L109" i="3"/>
  <c r="K109" i="3"/>
  <c r="H109" i="3"/>
  <c r="F109" i="3"/>
  <c r="E109" i="3"/>
  <c r="D109" i="3"/>
  <c r="AC108" i="3"/>
  <c r="U108" i="3"/>
  <c r="Z108" i="3"/>
  <c r="I108" i="3"/>
  <c r="Y108" i="3"/>
  <c r="W108" i="3"/>
  <c r="T108" i="3"/>
  <c r="R108" i="3"/>
  <c r="Q108" i="3"/>
  <c r="O108" i="3"/>
  <c r="N108" i="3"/>
  <c r="L108" i="3"/>
  <c r="K108" i="3"/>
  <c r="H108" i="3"/>
  <c r="F108" i="3"/>
  <c r="E108" i="3"/>
  <c r="D108" i="3"/>
  <c r="B108" i="3"/>
  <c r="U106" i="3"/>
  <c r="AA105" i="3"/>
  <c r="Z106" i="3"/>
  <c r="I106" i="3"/>
  <c r="C105" i="3"/>
  <c r="Y106" i="3"/>
  <c r="W106" i="3"/>
  <c r="T106" i="3"/>
  <c r="R106" i="3"/>
  <c r="Q106" i="3"/>
  <c r="O106" i="3"/>
  <c r="N106" i="3"/>
  <c r="L106" i="3"/>
  <c r="K106" i="3"/>
  <c r="H106" i="3"/>
  <c r="F106" i="3"/>
  <c r="E106" i="3"/>
  <c r="D106" i="3"/>
  <c r="AC105" i="3"/>
  <c r="U105" i="3"/>
  <c r="Z105" i="3"/>
  <c r="I105" i="3"/>
  <c r="Y105" i="3"/>
  <c r="W105" i="3"/>
  <c r="T105" i="3"/>
  <c r="R105" i="3"/>
  <c r="Q105" i="3"/>
  <c r="O105" i="3"/>
  <c r="N105" i="3"/>
  <c r="L105" i="3"/>
  <c r="K105" i="3"/>
  <c r="H105" i="3"/>
  <c r="F105" i="3"/>
  <c r="E105" i="3"/>
  <c r="D105" i="3"/>
  <c r="B105" i="3"/>
  <c r="U103" i="3"/>
  <c r="AA102" i="3"/>
  <c r="Z103" i="3"/>
  <c r="I103" i="3"/>
  <c r="C102" i="3"/>
  <c r="Y103" i="3"/>
  <c r="W103" i="3"/>
  <c r="T103" i="3"/>
  <c r="R103" i="3"/>
  <c r="Q103" i="3"/>
  <c r="O103" i="3"/>
  <c r="N103" i="3"/>
  <c r="L103" i="3"/>
  <c r="K103" i="3"/>
  <c r="H103" i="3"/>
  <c r="F103" i="3"/>
  <c r="E103" i="3"/>
  <c r="D103" i="3"/>
  <c r="AC102" i="3"/>
  <c r="U102" i="3"/>
  <c r="Z102" i="3"/>
  <c r="I102" i="3"/>
  <c r="Y102" i="3"/>
  <c r="W102" i="3"/>
  <c r="T102" i="3"/>
  <c r="R102" i="3"/>
  <c r="Q102" i="3"/>
  <c r="O102" i="3"/>
  <c r="N102" i="3"/>
  <c r="L102" i="3"/>
  <c r="K102" i="3"/>
  <c r="H102" i="3"/>
  <c r="F102" i="3"/>
  <c r="E102" i="3"/>
  <c r="D102" i="3"/>
  <c r="B102" i="3"/>
  <c r="U100" i="3"/>
  <c r="AA99" i="3"/>
  <c r="Z100" i="3"/>
  <c r="I100" i="3"/>
  <c r="C99" i="3"/>
  <c r="Y100" i="3"/>
  <c r="W100" i="3"/>
  <c r="T100" i="3"/>
  <c r="R100" i="3"/>
  <c r="Q100" i="3"/>
  <c r="O100" i="3"/>
  <c r="N100" i="3"/>
  <c r="L100" i="3"/>
  <c r="K100" i="3"/>
  <c r="H100" i="3"/>
  <c r="F100" i="3"/>
  <c r="E100" i="3"/>
  <c r="D100" i="3"/>
  <c r="AC99" i="3"/>
  <c r="U99" i="3"/>
  <c r="Z99" i="3"/>
  <c r="I99" i="3"/>
  <c r="Y99" i="3"/>
  <c r="W99" i="3"/>
  <c r="T99" i="3"/>
  <c r="R99" i="3"/>
  <c r="Q99" i="3"/>
  <c r="O99" i="3"/>
  <c r="N99" i="3"/>
  <c r="L99" i="3"/>
  <c r="K99" i="3"/>
  <c r="H99" i="3"/>
  <c r="F99" i="3"/>
  <c r="E99" i="3"/>
  <c r="D99" i="3"/>
  <c r="B99" i="3"/>
  <c r="U97" i="3"/>
  <c r="AA96" i="3"/>
  <c r="Z97" i="3"/>
  <c r="I97" i="3"/>
  <c r="C96" i="3"/>
  <c r="Y97" i="3"/>
  <c r="W97" i="3"/>
  <c r="T97" i="3"/>
  <c r="R97" i="3"/>
  <c r="Q97" i="3"/>
  <c r="O97" i="3"/>
  <c r="N97" i="3"/>
  <c r="L97" i="3"/>
  <c r="K97" i="3"/>
  <c r="H97" i="3"/>
  <c r="F97" i="3"/>
  <c r="E97" i="3"/>
  <c r="D97" i="3"/>
  <c r="AC96" i="3"/>
  <c r="U96" i="3"/>
  <c r="Z96" i="3"/>
  <c r="I96" i="3"/>
  <c r="Y96" i="3"/>
  <c r="W96" i="3"/>
  <c r="T96" i="3"/>
  <c r="R96" i="3"/>
  <c r="Q96" i="3"/>
  <c r="O96" i="3"/>
  <c r="N96" i="3"/>
  <c r="L96" i="3"/>
  <c r="K96" i="3"/>
  <c r="H96" i="3"/>
  <c r="F96" i="3"/>
  <c r="E96" i="3"/>
  <c r="D96" i="3"/>
  <c r="B96" i="3"/>
  <c r="U94" i="3"/>
  <c r="AA93" i="3"/>
  <c r="Z94" i="3"/>
  <c r="I94" i="3"/>
  <c r="C93" i="3"/>
  <c r="Y94" i="3"/>
  <c r="W94" i="3"/>
  <c r="T94" i="3"/>
  <c r="R94" i="3"/>
  <c r="Q94" i="3"/>
  <c r="O94" i="3"/>
  <c r="N94" i="3"/>
  <c r="L94" i="3"/>
  <c r="K94" i="3"/>
  <c r="H94" i="3"/>
  <c r="F94" i="3"/>
  <c r="E94" i="3"/>
  <c r="D94" i="3"/>
  <c r="AC93" i="3"/>
  <c r="U93" i="3"/>
  <c r="Z93" i="3"/>
  <c r="I93" i="3"/>
  <c r="Y93" i="3"/>
  <c r="W93" i="3"/>
  <c r="T93" i="3"/>
  <c r="R93" i="3"/>
  <c r="Q93" i="3"/>
  <c r="O93" i="3"/>
  <c r="N93" i="3"/>
  <c r="L93" i="3"/>
  <c r="K93" i="3"/>
  <c r="H93" i="3"/>
  <c r="F93" i="3"/>
  <c r="E93" i="3"/>
  <c r="D93" i="3"/>
  <c r="B93" i="3"/>
  <c r="U91" i="3"/>
  <c r="AA90" i="3"/>
  <c r="Z91" i="3"/>
  <c r="I91" i="3"/>
  <c r="C90" i="3"/>
  <c r="Y91" i="3"/>
  <c r="W91" i="3"/>
  <c r="T91" i="3"/>
  <c r="R91" i="3"/>
  <c r="Q91" i="3"/>
  <c r="O91" i="3"/>
  <c r="N91" i="3"/>
  <c r="L91" i="3"/>
  <c r="K91" i="3"/>
  <c r="H91" i="3"/>
  <c r="F91" i="3"/>
  <c r="E91" i="3"/>
  <c r="D91" i="3"/>
  <c r="AC90" i="3"/>
  <c r="U90" i="3"/>
  <c r="Z90" i="3"/>
  <c r="I90" i="3"/>
  <c r="Y90" i="3"/>
  <c r="W90" i="3"/>
  <c r="T90" i="3"/>
  <c r="R90" i="3"/>
  <c r="Q90" i="3"/>
  <c r="O90" i="3"/>
  <c r="N90" i="3"/>
  <c r="L90" i="3"/>
  <c r="K90" i="3"/>
  <c r="H90" i="3"/>
  <c r="F90" i="3"/>
  <c r="E90" i="3"/>
  <c r="D90" i="3"/>
  <c r="B90" i="3"/>
  <c r="U88" i="3"/>
  <c r="AA87" i="3"/>
  <c r="Z88" i="3"/>
  <c r="I88" i="3"/>
  <c r="C87" i="3"/>
  <c r="Y88" i="3"/>
  <c r="W88" i="3"/>
  <c r="T88" i="3"/>
  <c r="R88" i="3"/>
  <c r="Q88" i="3"/>
  <c r="O88" i="3"/>
  <c r="N88" i="3"/>
  <c r="L88" i="3"/>
  <c r="K88" i="3"/>
  <c r="H88" i="3"/>
  <c r="F88" i="3"/>
  <c r="E88" i="3"/>
  <c r="D88" i="3"/>
  <c r="AC87" i="3"/>
  <c r="U87" i="3"/>
  <c r="Z87" i="3"/>
  <c r="I87" i="3"/>
  <c r="Y87" i="3"/>
  <c r="W87" i="3"/>
  <c r="T87" i="3"/>
  <c r="R87" i="3"/>
  <c r="Q87" i="3"/>
  <c r="O87" i="3"/>
  <c r="N87" i="3"/>
  <c r="L87" i="3"/>
  <c r="K87" i="3"/>
  <c r="H87" i="3"/>
  <c r="F87" i="3"/>
  <c r="E87" i="3"/>
  <c r="D87" i="3"/>
  <c r="B87" i="3"/>
  <c r="A87" i="3"/>
  <c r="U85" i="3"/>
  <c r="AA84" i="3"/>
  <c r="Z85" i="3"/>
  <c r="I85" i="3"/>
  <c r="C84" i="3"/>
  <c r="Y85" i="3"/>
  <c r="W85" i="3"/>
  <c r="T85" i="3"/>
  <c r="R85" i="3"/>
  <c r="Q85" i="3"/>
  <c r="O85" i="3"/>
  <c r="N85" i="3"/>
  <c r="L85" i="3"/>
  <c r="K85" i="3"/>
  <c r="H85" i="3"/>
  <c r="F85" i="3"/>
  <c r="E85" i="3"/>
  <c r="D85" i="3"/>
  <c r="AC84" i="3"/>
  <c r="U84" i="3"/>
  <c r="Z84" i="3"/>
  <c r="I84" i="3"/>
  <c r="Y84" i="3"/>
  <c r="W84" i="3"/>
  <c r="T84" i="3"/>
  <c r="R84" i="3"/>
  <c r="Q84" i="3"/>
  <c r="O84" i="3"/>
  <c r="N84" i="3"/>
  <c r="L84" i="3"/>
  <c r="K84" i="3"/>
  <c r="H84" i="3"/>
  <c r="F84" i="3"/>
  <c r="E84" i="3"/>
  <c r="D84" i="3"/>
  <c r="B84" i="3"/>
  <c r="U82" i="3"/>
  <c r="AA81" i="3"/>
  <c r="Z82" i="3"/>
  <c r="I82" i="3"/>
  <c r="C81" i="3"/>
  <c r="Y82" i="3"/>
  <c r="W82" i="3"/>
  <c r="T82" i="3"/>
  <c r="R82" i="3"/>
  <c r="Q82" i="3"/>
  <c r="O82" i="3"/>
  <c r="N82" i="3"/>
  <c r="L82" i="3"/>
  <c r="K82" i="3"/>
  <c r="H82" i="3"/>
  <c r="F82" i="3"/>
  <c r="E82" i="3"/>
  <c r="D82" i="3"/>
  <c r="AC81" i="3"/>
  <c r="U81" i="3"/>
  <c r="Z81" i="3"/>
  <c r="I81" i="3"/>
  <c r="Y81" i="3"/>
  <c r="W81" i="3"/>
  <c r="T81" i="3"/>
  <c r="R81" i="3"/>
  <c r="Q81" i="3"/>
  <c r="O81" i="3"/>
  <c r="N81" i="3"/>
  <c r="L81" i="3"/>
  <c r="K81" i="3"/>
  <c r="H81" i="3"/>
  <c r="F81" i="3"/>
  <c r="E81" i="3"/>
  <c r="D81" i="3"/>
  <c r="B81" i="3"/>
  <c r="A81" i="3"/>
  <c r="U79" i="3"/>
  <c r="AA78" i="3"/>
  <c r="Z79" i="3"/>
  <c r="I79" i="3"/>
  <c r="C78" i="3"/>
  <c r="Y79" i="3"/>
  <c r="W79" i="3"/>
  <c r="T79" i="3"/>
  <c r="R79" i="3"/>
  <c r="Q79" i="3"/>
  <c r="O79" i="3"/>
  <c r="N79" i="3"/>
  <c r="L79" i="3"/>
  <c r="K79" i="3"/>
  <c r="H79" i="3"/>
  <c r="F79" i="3"/>
  <c r="E79" i="3"/>
  <c r="D79" i="3"/>
  <c r="AC78" i="3"/>
  <c r="U78" i="3"/>
  <c r="Z78" i="3"/>
  <c r="I78" i="3"/>
  <c r="Y78" i="3"/>
  <c r="W78" i="3"/>
  <c r="T78" i="3"/>
  <c r="R78" i="3"/>
  <c r="Q78" i="3"/>
  <c r="O78" i="3"/>
  <c r="N78" i="3"/>
  <c r="L78" i="3"/>
  <c r="K78" i="3"/>
  <c r="H78" i="3"/>
  <c r="F78" i="3"/>
  <c r="E78" i="3"/>
  <c r="D78" i="3"/>
  <c r="B78" i="3"/>
  <c r="U76" i="3"/>
  <c r="AA75" i="3"/>
  <c r="Z76" i="3"/>
  <c r="I76" i="3"/>
  <c r="C75" i="3"/>
  <c r="Y76" i="3"/>
  <c r="W76" i="3"/>
  <c r="T76" i="3"/>
  <c r="R76" i="3"/>
  <c r="Q76" i="3"/>
  <c r="O76" i="3"/>
  <c r="N76" i="3"/>
  <c r="L76" i="3"/>
  <c r="K76" i="3"/>
  <c r="H76" i="3"/>
  <c r="F76" i="3"/>
  <c r="E76" i="3"/>
  <c r="D76" i="3"/>
  <c r="AC75" i="3"/>
  <c r="U75" i="3"/>
  <c r="Z75" i="3"/>
  <c r="I75" i="3"/>
  <c r="Y75" i="3"/>
  <c r="W75" i="3"/>
  <c r="T75" i="3"/>
  <c r="R75" i="3"/>
  <c r="Q75" i="3"/>
  <c r="O75" i="3"/>
  <c r="N75" i="3"/>
  <c r="L75" i="3"/>
  <c r="K75" i="3"/>
  <c r="H75" i="3"/>
  <c r="F75" i="3"/>
  <c r="E75" i="3"/>
  <c r="D75" i="3"/>
  <c r="B75" i="3"/>
  <c r="U73" i="3"/>
  <c r="AA72" i="3"/>
  <c r="Z73" i="3"/>
  <c r="I73" i="3"/>
  <c r="C72" i="3"/>
  <c r="Y73" i="3"/>
  <c r="W73" i="3"/>
  <c r="T73" i="3"/>
  <c r="R73" i="3"/>
  <c r="Q73" i="3"/>
  <c r="O73" i="3"/>
  <c r="N73" i="3"/>
  <c r="L73" i="3"/>
  <c r="K73" i="3"/>
  <c r="H73" i="3"/>
  <c r="F73" i="3"/>
  <c r="E73" i="3"/>
  <c r="D73" i="3"/>
  <c r="AC72" i="3"/>
  <c r="U72" i="3"/>
  <c r="Z72" i="3"/>
  <c r="I72" i="3"/>
  <c r="Y72" i="3"/>
  <c r="W72" i="3"/>
  <c r="T72" i="3"/>
  <c r="R72" i="3"/>
  <c r="Q72" i="3"/>
  <c r="O72" i="3"/>
  <c r="N72" i="3"/>
  <c r="L72" i="3"/>
  <c r="K72" i="3"/>
  <c r="H72" i="3"/>
  <c r="F72" i="3"/>
  <c r="E72" i="3"/>
  <c r="D72" i="3"/>
  <c r="B72" i="3"/>
  <c r="U70" i="3"/>
  <c r="AA69" i="3"/>
  <c r="Z70" i="3"/>
  <c r="I70" i="3"/>
  <c r="C69" i="3"/>
  <c r="Y70" i="3"/>
  <c r="W70" i="3"/>
  <c r="T70" i="3"/>
  <c r="R70" i="3"/>
  <c r="Q70" i="3"/>
  <c r="O70" i="3"/>
  <c r="N70" i="3"/>
  <c r="L70" i="3"/>
  <c r="K70" i="3"/>
  <c r="H70" i="3"/>
  <c r="F70" i="3"/>
  <c r="E70" i="3"/>
  <c r="D70" i="3"/>
  <c r="AC69" i="3"/>
  <c r="U69" i="3"/>
  <c r="Z69" i="3"/>
  <c r="I69" i="3"/>
  <c r="Y69" i="3"/>
  <c r="W69" i="3"/>
  <c r="T69" i="3"/>
  <c r="R69" i="3"/>
  <c r="Q69" i="3"/>
  <c r="O69" i="3"/>
  <c r="N69" i="3"/>
  <c r="L69" i="3"/>
  <c r="K69" i="3"/>
  <c r="H69" i="3"/>
  <c r="F69" i="3"/>
  <c r="E69" i="3"/>
  <c r="D69" i="3"/>
  <c r="B69" i="3"/>
  <c r="A69" i="3"/>
  <c r="U67" i="3"/>
  <c r="AA66" i="3"/>
  <c r="Z67" i="3"/>
  <c r="I67" i="3"/>
  <c r="C66" i="3"/>
  <c r="Y67" i="3"/>
  <c r="W67" i="3"/>
  <c r="T67" i="3"/>
  <c r="R67" i="3"/>
  <c r="Q67" i="3"/>
  <c r="O67" i="3"/>
  <c r="N67" i="3"/>
  <c r="L67" i="3"/>
  <c r="K67" i="3"/>
  <c r="H67" i="3"/>
  <c r="F67" i="3"/>
  <c r="E67" i="3"/>
  <c r="D67" i="3"/>
  <c r="AC66" i="3"/>
  <c r="U66" i="3"/>
  <c r="Z66" i="3"/>
  <c r="I66" i="3"/>
  <c r="Y66" i="3"/>
  <c r="W66" i="3"/>
  <c r="T66" i="3"/>
  <c r="R66" i="3"/>
  <c r="Q66" i="3"/>
  <c r="O66" i="3"/>
  <c r="N66" i="3"/>
  <c r="L66" i="3"/>
  <c r="K66" i="3"/>
  <c r="H66" i="3"/>
  <c r="F66" i="3"/>
  <c r="E66" i="3"/>
  <c r="D66" i="3"/>
  <c r="B66" i="3"/>
  <c r="U64" i="3"/>
  <c r="AA63" i="3"/>
  <c r="Z64" i="3"/>
  <c r="I64" i="3"/>
  <c r="C63" i="3"/>
  <c r="Y64" i="3"/>
  <c r="W64" i="3"/>
  <c r="T64" i="3"/>
  <c r="R64" i="3"/>
  <c r="Q64" i="3"/>
  <c r="O64" i="3"/>
  <c r="N64" i="3"/>
  <c r="L64" i="3"/>
  <c r="K64" i="3"/>
  <c r="H64" i="3"/>
  <c r="F64" i="3"/>
  <c r="E64" i="3"/>
  <c r="D64" i="3"/>
  <c r="AC63" i="3"/>
  <c r="U63" i="3"/>
  <c r="Z63" i="3"/>
  <c r="I63" i="3"/>
  <c r="Y63" i="3"/>
  <c r="W63" i="3"/>
  <c r="T63" i="3"/>
  <c r="R63" i="3"/>
  <c r="Q63" i="3"/>
  <c r="O63" i="3"/>
  <c r="N63" i="3"/>
  <c r="L63" i="3"/>
  <c r="K63" i="3"/>
  <c r="H63" i="3"/>
  <c r="F63" i="3"/>
  <c r="E63" i="3"/>
  <c r="D63" i="3"/>
  <c r="B63" i="3"/>
  <c r="U61" i="3"/>
  <c r="AA60" i="3"/>
  <c r="Z61" i="3"/>
  <c r="I61" i="3"/>
  <c r="C60" i="3"/>
  <c r="Y61" i="3"/>
  <c r="W61" i="3"/>
  <c r="T61" i="3"/>
  <c r="R61" i="3"/>
  <c r="Q61" i="3"/>
  <c r="O61" i="3"/>
  <c r="N61" i="3"/>
  <c r="L61" i="3"/>
  <c r="K61" i="3"/>
  <c r="H61" i="3"/>
  <c r="F61" i="3"/>
  <c r="E61" i="3"/>
  <c r="D61" i="3"/>
  <c r="AC60" i="3"/>
  <c r="U60" i="3"/>
  <c r="Z60" i="3"/>
  <c r="I60" i="3"/>
  <c r="Y60" i="3"/>
  <c r="W60" i="3"/>
  <c r="T60" i="3"/>
  <c r="R60" i="3"/>
  <c r="Q60" i="3"/>
  <c r="O60" i="3"/>
  <c r="N60" i="3"/>
  <c r="L60" i="3"/>
  <c r="K60" i="3"/>
  <c r="H60" i="3"/>
  <c r="F60" i="3"/>
  <c r="E60" i="3"/>
  <c r="D60" i="3"/>
  <c r="B60" i="3"/>
  <c r="U58" i="3"/>
  <c r="AA57" i="3"/>
  <c r="Z58" i="3"/>
  <c r="I58" i="3"/>
  <c r="C57" i="3"/>
  <c r="Y58" i="3"/>
  <c r="W58" i="3"/>
  <c r="T58" i="3"/>
  <c r="R58" i="3"/>
  <c r="Q58" i="3"/>
  <c r="O58" i="3"/>
  <c r="N58" i="3"/>
  <c r="L58" i="3"/>
  <c r="K58" i="3"/>
  <c r="H58" i="3"/>
  <c r="F58" i="3"/>
  <c r="E58" i="3"/>
  <c r="D58" i="3"/>
  <c r="AC57" i="3"/>
  <c r="U57" i="3"/>
  <c r="Z57" i="3"/>
  <c r="I57" i="3"/>
  <c r="Y57" i="3"/>
  <c r="W57" i="3"/>
  <c r="T57" i="3"/>
  <c r="R57" i="3"/>
  <c r="Q57" i="3"/>
  <c r="O57" i="3"/>
  <c r="N57" i="3"/>
  <c r="L57" i="3"/>
  <c r="K57" i="3"/>
  <c r="H57" i="3"/>
  <c r="F57" i="3"/>
  <c r="E57" i="3"/>
  <c r="D57" i="3"/>
  <c r="B57" i="3"/>
  <c r="U55" i="3"/>
  <c r="AA54" i="3"/>
  <c r="Z55" i="3"/>
  <c r="I55" i="3"/>
  <c r="C54" i="3"/>
  <c r="Y55" i="3"/>
  <c r="W55" i="3"/>
  <c r="T55" i="3"/>
  <c r="R55" i="3"/>
  <c r="Q55" i="3"/>
  <c r="O55" i="3"/>
  <c r="N55" i="3"/>
  <c r="L55" i="3"/>
  <c r="K55" i="3"/>
  <c r="H55" i="3"/>
  <c r="F55" i="3"/>
  <c r="E55" i="3"/>
  <c r="D55" i="3"/>
  <c r="AC54" i="3"/>
  <c r="U54" i="3"/>
  <c r="Z54" i="3"/>
  <c r="I54" i="3"/>
  <c r="Y54" i="3"/>
  <c r="W54" i="3"/>
  <c r="T54" i="3"/>
  <c r="R54" i="3"/>
  <c r="Q54" i="3"/>
  <c r="O54" i="3"/>
  <c r="N54" i="3"/>
  <c r="L54" i="3"/>
  <c r="K54" i="3"/>
  <c r="H54" i="3"/>
  <c r="F54" i="3"/>
  <c r="E54" i="3"/>
  <c r="D54" i="3"/>
  <c r="B54" i="3"/>
  <c r="U52" i="3"/>
  <c r="AA51" i="3"/>
  <c r="Z52" i="3"/>
  <c r="I52" i="3"/>
  <c r="C51" i="3"/>
  <c r="Y52" i="3"/>
  <c r="W52" i="3"/>
  <c r="T52" i="3"/>
  <c r="R52" i="3"/>
  <c r="Q52" i="3"/>
  <c r="O52" i="3"/>
  <c r="N52" i="3"/>
  <c r="L52" i="3"/>
  <c r="K52" i="3"/>
  <c r="H52" i="3"/>
  <c r="F52" i="3"/>
  <c r="E52" i="3"/>
  <c r="D52" i="3"/>
  <c r="AC51" i="3"/>
  <c r="U51" i="3"/>
  <c r="Z51" i="3"/>
  <c r="I51" i="3"/>
  <c r="Y51" i="3"/>
  <c r="W51" i="3"/>
  <c r="T51" i="3"/>
  <c r="R51" i="3"/>
  <c r="Q51" i="3"/>
  <c r="O51" i="3"/>
  <c r="N51" i="3"/>
  <c r="L51" i="3"/>
  <c r="K51" i="3"/>
  <c r="H51" i="3"/>
  <c r="F51" i="3"/>
  <c r="E51" i="3"/>
  <c r="D51" i="3"/>
  <c r="B51" i="3"/>
  <c r="A51" i="3"/>
  <c r="U49" i="3"/>
  <c r="AA48" i="3"/>
  <c r="Z49" i="3"/>
  <c r="I49" i="3"/>
  <c r="C48" i="3"/>
  <c r="Y49" i="3"/>
  <c r="W49" i="3"/>
  <c r="T49" i="3"/>
  <c r="R49" i="3"/>
  <c r="Q49" i="3"/>
  <c r="O49" i="3"/>
  <c r="N49" i="3"/>
  <c r="L49" i="3"/>
  <c r="K49" i="3"/>
  <c r="H49" i="3"/>
  <c r="F49" i="3"/>
  <c r="E49" i="3"/>
  <c r="D49" i="3"/>
  <c r="AC48" i="3"/>
  <c r="U48" i="3"/>
  <c r="Z48" i="3"/>
  <c r="I48" i="3"/>
  <c r="Y48" i="3"/>
  <c r="W48" i="3"/>
  <c r="T48" i="3"/>
  <c r="R48" i="3"/>
  <c r="Q48" i="3"/>
  <c r="O48" i="3"/>
  <c r="N48" i="3"/>
  <c r="L48" i="3"/>
  <c r="K48" i="3"/>
  <c r="H48" i="3"/>
  <c r="F48" i="3"/>
  <c r="E48" i="3"/>
  <c r="D48" i="3"/>
  <c r="B48" i="3"/>
  <c r="U46" i="3"/>
  <c r="AA45" i="3"/>
  <c r="Z46" i="3"/>
  <c r="I46" i="3"/>
  <c r="C45" i="3"/>
  <c r="Y46" i="3"/>
  <c r="W46" i="3"/>
  <c r="T46" i="3"/>
  <c r="R46" i="3"/>
  <c r="Q46" i="3"/>
  <c r="O46" i="3"/>
  <c r="N46" i="3"/>
  <c r="L46" i="3"/>
  <c r="K46" i="3"/>
  <c r="H46" i="3"/>
  <c r="F46" i="3"/>
  <c r="E46" i="3"/>
  <c r="D46" i="3"/>
  <c r="AC45" i="3"/>
  <c r="U45" i="3"/>
  <c r="Z45" i="3"/>
  <c r="I45" i="3"/>
  <c r="Y45" i="3"/>
  <c r="W45" i="3"/>
  <c r="T45" i="3"/>
  <c r="R45" i="3"/>
  <c r="Q45" i="3"/>
  <c r="O45" i="3"/>
  <c r="N45" i="3"/>
  <c r="L45" i="3"/>
  <c r="K45" i="3"/>
  <c r="H45" i="3"/>
  <c r="F45" i="3"/>
  <c r="E45" i="3"/>
  <c r="D45" i="3"/>
  <c r="B45" i="3"/>
  <c r="A45" i="3"/>
  <c r="U43" i="3"/>
  <c r="AA42" i="3"/>
  <c r="Z43" i="3"/>
  <c r="I43" i="3"/>
  <c r="C42" i="3"/>
  <c r="Y43" i="3"/>
  <c r="W43" i="3"/>
  <c r="T43" i="3"/>
  <c r="R43" i="3"/>
  <c r="Q43" i="3"/>
  <c r="O43" i="3"/>
  <c r="N43" i="3"/>
  <c r="L43" i="3"/>
  <c r="K43" i="3"/>
  <c r="H43" i="3"/>
  <c r="F43" i="3"/>
  <c r="E43" i="3"/>
  <c r="D43" i="3"/>
  <c r="AC42" i="3"/>
  <c r="U42" i="3"/>
  <c r="Z42" i="3"/>
  <c r="I42" i="3"/>
  <c r="Y42" i="3"/>
  <c r="W42" i="3"/>
  <c r="T42" i="3"/>
  <c r="R42" i="3"/>
  <c r="Q42" i="3"/>
  <c r="O42" i="3"/>
  <c r="N42" i="3"/>
  <c r="L42" i="3"/>
  <c r="K42" i="3"/>
  <c r="H42" i="3"/>
  <c r="F42" i="3"/>
  <c r="E42" i="3"/>
  <c r="D42" i="3"/>
  <c r="B42" i="3"/>
  <c r="U40" i="3"/>
  <c r="AA39" i="3"/>
  <c r="Z40" i="3"/>
  <c r="I40" i="3"/>
  <c r="C39" i="3"/>
  <c r="Y40" i="3"/>
  <c r="W40" i="3"/>
  <c r="T40" i="3"/>
  <c r="R40" i="3"/>
  <c r="Q40" i="3"/>
  <c r="O40" i="3"/>
  <c r="N40" i="3"/>
  <c r="L40" i="3"/>
  <c r="K40" i="3"/>
  <c r="H40" i="3"/>
  <c r="F40" i="3"/>
  <c r="E40" i="3"/>
  <c r="D40" i="3"/>
  <c r="AC39" i="3"/>
  <c r="U39" i="3"/>
  <c r="Z39" i="3"/>
  <c r="I39" i="3"/>
  <c r="Y39" i="3"/>
  <c r="W39" i="3"/>
  <c r="T39" i="3"/>
  <c r="R39" i="3"/>
  <c r="Q39" i="3"/>
  <c r="O39" i="3"/>
  <c r="N39" i="3"/>
  <c r="L39" i="3"/>
  <c r="K39" i="3"/>
  <c r="H39" i="3"/>
  <c r="F39" i="3"/>
  <c r="E39" i="3"/>
  <c r="D39" i="3"/>
  <c r="B39" i="3"/>
  <c r="A39" i="3"/>
  <c r="U37" i="3"/>
  <c r="AA36" i="3"/>
  <c r="Z37" i="3"/>
  <c r="I37" i="3"/>
  <c r="C36" i="3"/>
  <c r="Y37" i="3"/>
  <c r="W37" i="3"/>
  <c r="T37" i="3"/>
  <c r="R37" i="3"/>
  <c r="Q37" i="3"/>
  <c r="O37" i="3"/>
  <c r="N37" i="3"/>
  <c r="L37" i="3"/>
  <c r="K37" i="3"/>
  <c r="H37" i="3"/>
  <c r="F37" i="3"/>
  <c r="E37" i="3"/>
  <c r="D37" i="3"/>
  <c r="AC36" i="3"/>
  <c r="U36" i="3"/>
  <c r="Z36" i="3"/>
  <c r="I36" i="3"/>
  <c r="Y36" i="3"/>
  <c r="W36" i="3"/>
  <c r="T36" i="3"/>
  <c r="R36" i="3"/>
  <c r="Q36" i="3"/>
  <c r="O36" i="3"/>
  <c r="N36" i="3"/>
  <c r="L36" i="3"/>
  <c r="K36" i="3"/>
  <c r="H36" i="3"/>
  <c r="F36" i="3"/>
  <c r="E36" i="3"/>
  <c r="D36" i="3"/>
  <c r="B36" i="3"/>
  <c r="U34" i="3"/>
  <c r="AA33" i="3"/>
  <c r="Z34" i="3"/>
  <c r="I34" i="3"/>
  <c r="C33" i="3"/>
  <c r="Y34" i="3"/>
  <c r="W34" i="3"/>
  <c r="T34" i="3"/>
  <c r="R34" i="3"/>
  <c r="Q34" i="3"/>
  <c r="O34" i="3"/>
  <c r="N34" i="3"/>
  <c r="L34" i="3"/>
  <c r="K34" i="3"/>
  <c r="H34" i="3"/>
  <c r="F34" i="3"/>
  <c r="E34" i="3"/>
  <c r="D34" i="3"/>
  <c r="AC33" i="3"/>
  <c r="U33" i="3"/>
  <c r="Z33" i="3"/>
  <c r="I33" i="3"/>
  <c r="Y33" i="3"/>
  <c r="W33" i="3"/>
  <c r="T33" i="3"/>
  <c r="R33" i="3"/>
  <c r="Q33" i="3"/>
  <c r="O33" i="3"/>
  <c r="N33" i="3"/>
  <c r="L33" i="3"/>
  <c r="K33" i="3"/>
  <c r="H33" i="3"/>
  <c r="F33" i="3"/>
  <c r="E33" i="3"/>
  <c r="D33" i="3"/>
  <c r="B33" i="3"/>
  <c r="A33" i="3"/>
  <c r="U31" i="3"/>
  <c r="AA30" i="3"/>
  <c r="Z31" i="3"/>
  <c r="I31" i="3"/>
  <c r="C30" i="3"/>
  <c r="Y31" i="3"/>
  <c r="W31" i="3"/>
  <c r="T31" i="3"/>
  <c r="R31" i="3"/>
  <c r="Q31" i="3"/>
  <c r="O31" i="3"/>
  <c r="N31" i="3"/>
  <c r="L31" i="3"/>
  <c r="K31" i="3"/>
  <c r="H31" i="3"/>
  <c r="F31" i="3"/>
  <c r="E31" i="3"/>
  <c r="D31" i="3"/>
  <c r="AC30" i="3"/>
  <c r="U30" i="3"/>
  <c r="Z30" i="3"/>
  <c r="I30" i="3"/>
  <c r="Y30" i="3"/>
  <c r="W30" i="3"/>
  <c r="T30" i="3"/>
  <c r="R30" i="3"/>
  <c r="Q30" i="3"/>
  <c r="O30" i="3"/>
  <c r="N30" i="3"/>
  <c r="L30" i="3"/>
  <c r="K30" i="3"/>
  <c r="H30" i="3"/>
  <c r="F30" i="3"/>
  <c r="E30" i="3"/>
  <c r="D30" i="3"/>
  <c r="B30" i="3"/>
  <c r="U28" i="3"/>
  <c r="AA27" i="3"/>
  <c r="Z28" i="3"/>
  <c r="I28" i="3"/>
  <c r="C27" i="3"/>
  <c r="Y28" i="3"/>
  <c r="W28" i="3"/>
  <c r="T28" i="3"/>
  <c r="R28" i="3"/>
  <c r="Q28" i="3"/>
  <c r="O28" i="3"/>
  <c r="N28" i="3"/>
  <c r="L28" i="3"/>
  <c r="K28" i="3"/>
  <c r="H28" i="3"/>
  <c r="F28" i="3"/>
  <c r="E28" i="3"/>
  <c r="D28" i="3"/>
  <c r="AC27" i="3"/>
  <c r="U27" i="3"/>
  <c r="Z27" i="3"/>
  <c r="I27" i="3"/>
  <c r="Y27" i="3"/>
  <c r="W27" i="3"/>
  <c r="T27" i="3"/>
  <c r="R27" i="3"/>
  <c r="Q27" i="3"/>
  <c r="O27" i="3"/>
  <c r="N27" i="3"/>
  <c r="L27" i="3"/>
  <c r="K27" i="3"/>
  <c r="H27" i="3"/>
  <c r="F27" i="3"/>
  <c r="E27" i="3"/>
  <c r="D27" i="3"/>
  <c r="B27" i="3"/>
  <c r="A27" i="3"/>
  <c r="U25" i="3"/>
  <c r="AA24" i="3"/>
  <c r="Z25" i="3"/>
  <c r="I25" i="3"/>
  <c r="C24" i="3"/>
  <c r="Y25" i="3"/>
  <c r="W25" i="3"/>
  <c r="T25" i="3"/>
  <c r="R25" i="3"/>
  <c r="Q25" i="3"/>
  <c r="O25" i="3"/>
  <c r="N25" i="3"/>
  <c r="L25" i="3"/>
  <c r="K25" i="3"/>
  <c r="H25" i="3"/>
  <c r="F25" i="3"/>
  <c r="E25" i="3"/>
  <c r="D25" i="3"/>
  <c r="AC24" i="3"/>
  <c r="U24" i="3"/>
  <c r="Z24" i="3"/>
  <c r="I24" i="3"/>
  <c r="Y24" i="3"/>
  <c r="W24" i="3"/>
  <c r="T24" i="3"/>
  <c r="R24" i="3"/>
  <c r="Q24" i="3"/>
  <c r="O24" i="3"/>
  <c r="N24" i="3"/>
  <c r="L24" i="3"/>
  <c r="K24" i="3"/>
  <c r="H24" i="3"/>
  <c r="F24" i="3"/>
  <c r="E24" i="3"/>
  <c r="D24" i="3"/>
  <c r="B24" i="3"/>
  <c r="U22" i="3"/>
  <c r="AA21" i="3"/>
  <c r="Z22" i="3"/>
  <c r="I22" i="3"/>
  <c r="C21" i="3"/>
  <c r="Y22" i="3"/>
  <c r="W22" i="3"/>
  <c r="T22" i="3"/>
  <c r="R22" i="3"/>
  <c r="Q22" i="3"/>
  <c r="O22" i="3"/>
  <c r="N22" i="3"/>
  <c r="L22" i="3"/>
  <c r="K22" i="3"/>
  <c r="H22" i="3"/>
  <c r="F22" i="3"/>
  <c r="E22" i="3"/>
  <c r="D22" i="3"/>
  <c r="AC21" i="3"/>
  <c r="U21" i="3"/>
  <c r="Z21" i="3"/>
  <c r="I21" i="3"/>
  <c r="Y21" i="3"/>
  <c r="W21" i="3"/>
  <c r="T21" i="3"/>
  <c r="R21" i="3"/>
  <c r="Q21" i="3"/>
  <c r="O21" i="3"/>
  <c r="N21" i="3"/>
  <c r="L21" i="3"/>
  <c r="K21" i="3"/>
  <c r="H21" i="3"/>
  <c r="F21" i="3"/>
  <c r="E21" i="3"/>
  <c r="D21" i="3"/>
  <c r="B21" i="3"/>
  <c r="A21" i="3"/>
  <c r="U19" i="3"/>
  <c r="AA18" i="3"/>
  <c r="Z19" i="3"/>
  <c r="I19" i="3"/>
  <c r="C18" i="3"/>
  <c r="Y19" i="3"/>
  <c r="W19" i="3"/>
  <c r="T19" i="3"/>
  <c r="R19" i="3"/>
  <c r="Q19" i="3"/>
  <c r="O19" i="3"/>
  <c r="N19" i="3"/>
  <c r="L19" i="3"/>
  <c r="K19" i="3"/>
  <c r="H19" i="3"/>
  <c r="F19" i="3"/>
  <c r="E19" i="3"/>
  <c r="D19" i="3"/>
  <c r="AC18" i="3"/>
  <c r="U18" i="3"/>
  <c r="Z18" i="3"/>
  <c r="I18" i="3"/>
  <c r="Y18" i="3"/>
  <c r="W18" i="3"/>
  <c r="T18" i="3"/>
  <c r="R18" i="3"/>
  <c r="Q18" i="3"/>
  <c r="O18" i="3"/>
  <c r="N18" i="3"/>
  <c r="L18" i="3"/>
  <c r="K18" i="3"/>
  <c r="H18" i="3"/>
  <c r="F18" i="3"/>
  <c r="E18" i="3"/>
  <c r="D18" i="3"/>
  <c r="B18" i="3"/>
  <c r="U16" i="3"/>
  <c r="AA15" i="3"/>
  <c r="Z16" i="3"/>
  <c r="I16" i="3"/>
  <c r="C15" i="3"/>
  <c r="Y16" i="3"/>
  <c r="W16" i="3"/>
  <c r="T16" i="3"/>
  <c r="R16" i="3"/>
  <c r="Q16" i="3"/>
  <c r="O16" i="3"/>
  <c r="N16" i="3"/>
  <c r="L16" i="3"/>
  <c r="K16" i="3"/>
  <c r="H16" i="3"/>
  <c r="F16" i="3"/>
  <c r="E16" i="3"/>
  <c r="D16" i="3"/>
  <c r="AC15" i="3"/>
  <c r="U15" i="3"/>
  <c r="Z15" i="3"/>
  <c r="I15" i="3"/>
  <c r="Y15" i="3"/>
  <c r="W15" i="3"/>
  <c r="T15" i="3"/>
  <c r="R15" i="3"/>
  <c r="Q15" i="3"/>
  <c r="O15" i="3"/>
  <c r="N15" i="3"/>
  <c r="L15" i="3"/>
  <c r="K15" i="3"/>
  <c r="H15" i="3"/>
  <c r="F15" i="3"/>
  <c r="E15" i="3"/>
  <c r="D15" i="3"/>
  <c r="B15" i="3"/>
  <c r="U13" i="3"/>
  <c r="V9" i="1"/>
  <c r="V10" i="1"/>
  <c r="X9" i="1"/>
  <c r="AA12" i="3"/>
  <c r="Z13" i="3"/>
  <c r="I13" i="3"/>
  <c r="C12" i="3"/>
  <c r="Y13" i="3"/>
  <c r="W13" i="3"/>
  <c r="T13" i="3"/>
  <c r="R13" i="3"/>
  <c r="Q13" i="3"/>
  <c r="O13" i="3"/>
  <c r="N13" i="3"/>
  <c r="L13" i="3"/>
  <c r="K13" i="3"/>
  <c r="H13" i="3"/>
  <c r="F13" i="3"/>
  <c r="E13" i="3"/>
  <c r="D13" i="3"/>
  <c r="U12" i="3"/>
  <c r="Z12" i="3"/>
  <c r="I12" i="3"/>
  <c r="Y12" i="3"/>
  <c r="W9" i="1"/>
  <c r="W10" i="1"/>
  <c r="Y9" i="1"/>
  <c r="AC12" i="3"/>
  <c r="W12" i="3"/>
  <c r="T12" i="3"/>
  <c r="R12" i="3"/>
  <c r="Q12" i="3"/>
  <c r="O12" i="3"/>
  <c r="L12" i="3"/>
  <c r="N12" i="3"/>
  <c r="K12" i="3"/>
  <c r="H12" i="3"/>
  <c r="F12" i="3"/>
  <c r="E12" i="3"/>
  <c r="D12" i="3"/>
  <c r="B12" i="3"/>
  <c r="A12" i="3"/>
  <c r="T43" i="2"/>
  <c r="T27" i="2"/>
  <c r="W126" i="1"/>
  <c r="Y126" i="1"/>
  <c r="D59" i="2"/>
  <c r="W129" i="1"/>
  <c r="W130" i="1"/>
  <c r="Y129" i="1"/>
  <c r="D60" i="2"/>
  <c r="L60" i="2"/>
  <c r="W132" i="1"/>
  <c r="W133" i="1"/>
  <c r="Y132" i="1"/>
  <c r="D61" i="2"/>
  <c r="L61" i="2"/>
  <c r="W135" i="1"/>
  <c r="W136" i="1"/>
  <c r="Y135" i="1"/>
  <c r="D62" i="2"/>
  <c r="L62" i="2"/>
  <c r="O59" i="2"/>
  <c r="V126" i="1"/>
  <c r="X126" i="1"/>
  <c r="C59" i="2"/>
  <c r="V129" i="1"/>
  <c r="V130" i="1"/>
  <c r="X129" i="1"/>
  <c r="C60" i="2"/>
  <c r="M60" i="2"/>
  <c r="V132" i="1"/>
  <c r="V133" i="1"/>
  <c r="X132" i="1"/>
  <c r="C61" i="2"/>
  <c r="M61" i="2"/>
  <c r="V135" i="1"/>
  <c r="V136" i="1"/>
  <c r="X135" i="1"/>
  <c r="C62" i="2"/>
  <c r="M62" i="2"/>
  <c r="W114" i="1"/>
  <c r="Y114" i="1"/>
  <c r="D54" i="2"/>
  <c r="W117" i="1"/>
  <c r="W118" i="1"/>
  <c r="Y117" i="1"/>
  <c r="D55" i="2"/>
  <c r="L55" i="2"/>
  <c r="W120" i="1"/>
  <c r="W121" i="1"/>
  <c r="Y120" i="1"/>
  <c r="D56" i="2"/>
  <c r="L56" i="2"/>
  <c r="W123" i="1"/>
  <c r="W124" i="1"/>
  <c r="Y123" i="1"/>
  <c r="D57" i="2"/>
  <c r="L57" i="2"/>
  <c r="O54" i="2"/>
  <c r="V114" i="1"/>
  <c r="X114" i="1"/>
  <c r="C54" i="2"/>
  <c r="V117" i="1"/>
  <c r="V118" i="1"/>
  <c r="X117" i="1"/>
  <c r="C55" i="2"/>
  <c r="M55" i="2"/>
  <c r="V120" i="1"/>
  <c r="V121" i="1"/>
  <c r="X120" i="1"/>
  <c r="C56" i="2"/>
  <c r="M56" i="2"/>
  <c r="V123" i="1"/>
  <c r="V124" i="1"/>
  <c r="X123" i="1"/>
  <c r="C57" i="2"/>
  <c r="M57" i="2"/>
  <c r="W87" i="1"/>
  <c r="Y87" i="1"/>
  <c r="D43" i="2"/>
  <c r="W90" i="1"/>
  <c r="W91" i="1"/>
  <c r="Y90" i="1"/>
  <c r="D44" i="2"/>
  <c r="L44" i="2"/>
  <c r="W93" i="1"/>
  <c r="W94" i="1"/>
  <c r="Y93" i="1"/>
  <c r="D45" i="2"/>
  <c r="L45" i="2"/>
  <c r="W96" i="1"/>
  <c r="W97" i="1"/>
  <c r="Y96" i="1"/>
  <c r="D46" i="2"/>
  <c r="L46" i="2"/>
  <c r="W99" i="1"/>
  <c r="W100" i="1"/>
  <c r="Y99" i="1"/>
  <c r="D47" i="2"/>
  <c r="L47" i="2"/>
  <c r="W102" i="1"/>
  <c r="W103" i="1"/>
  <c r="Y102" i="1"/>
  <c r="D48" i="2"/>
  <c r="L48" i="2"/>
  <c r="O43" i="2"/>
  <c r="V87" i="1"/>
  <c r="X87" i="1"/>
  <c r="C43" i="2"/>
  <c r="V90" i="1"/>
  <c r="V91" i="1"/>
  <c r="X90" i="1"/>
  <c r="C44" i="2"/>
  <c r="M44" i="2"/>
  <c r="V93" i="1"/>
  <c r="V94" i="1"/>
  <c r="X93" i="1"/>
  <c r="C45" i="2"/>
  <c r="M45" i="2"/>
  <c r="V96" i="1"/>
  <c r="V97" i="1"/>
  <c r="X96" i="1"/>
  <c r="C46" i="2"/>
  <c r="M46" i="2"/>
  <c r="V99" i="1"/>
  <c r="V100" i="1"/>
  <c r="X99" i="1"/>
  <c r="C47" i="2"/>
  <c r="M47" i="2"/>
  <c r="V102" i="1"/>
  <c r="V103" i="1"/>
  <c r="X102" i="1"/>
  <c r="C48" i="2"/>
  <c r="M48" i="2"/>
  <c r="W66" i="1"/>
  <c r="W67" i="1"/>
  <c r="Y66" i="1"/>
  <c r="D34" i="2"/>
  <c r="L34" i="2"/>
  <c r="W69" i="1"/>
  <c r="W70" i="1"/>
  <c r="Y69" i="1"/>
  <c r="D35" i="2"/>
  <c r="L35" i="2"/>
  <c r="W72" i="1"/>
  <c r="Y72" i="1"/>
  <c r="D36" i="2"/>
  <c r="L36" i="2"/>
  <c r="W75" i="1"/>
  <c r="W76" i="1"/>
  <c r="Y75" i="1"/>
  <c r="D37" i="2"/>
  <c r="L37" i="2"/>
  <c r="O34" i="2"/>
  <c r="V66" i="1"/>
  <c r="V67" i="1"/>
  <c r="X66" i="1"/>
  <c r="C34" i="2"/>
  <c r="M34" i="2"/>
  <c r="V69" i="1"/>
  <c r="V70" i="1"/>
  <c r="X69" i="1"/>
  <c r="C35" i="2"/>
  <c r="M35" i="2"/>
  <c r="V72" i="1"/>
  <c r="X72" i="1"/>
  <c r="C36" i="2"/>
  <c r="M36" i="2"/>
  <c r="V75" i="1"/>
  <c r="V76" i="1"/>
  <c r="X75" i="1"/>
  <c r="C37" i="2"/>
  <c r="M37" i="2"/>
  <c r="N34" i="2"/>
  <c r="W48" i="1"/>
  <c r="W49" i="1"/>
  <c r="Y48" i="1"/>
  <c r="D27" i="2"/>
  <c r="L27" i="2"/>
  <c r="W51" i="1"/>
  <c r="W52" i="1"/>
  <c r="Y51" i="1"/>
  <c r="D28" i="2"/>
  <c r="L28" i="2"/>
  <c r="W54" i="1"/>
  <c r="W55" i="1"/>
  <c r="Y54" i="1"/>
  <c r="D29" i="2"/>
  <c r="L29" i="2"/>
  <c r="W57" i="1"/>
  <c r="W58" i="1"/>
  <c r="Y57" i="1"/>
  <c r="D30" i="2"/>
  <c r="L30" i="2"/>
  <c r="W60" i="1"/>
  <c r="Y60" i="1"/>
  <c r="D31" i="2"/>
  <c r="L31" i="2"/>
  <c r="W63" i="1"/>
  <c r="W64" i="1"/>
  <c r="Y63" i="1"/>
  <c r="D32" i="2"/>
  <c r="L32" i="2"/>
  <c r="O27" i="2"/>
  <c r="V48" i="1"/>
  <c r="V49" i="1"/>
  <c r="X48" i="1"/>
  <c r="C27" i="2"/>
  <c r="M27" i="2"/>
  <c r="V51" i="1"/>
  <c r="V52" i="1"/>
  <c r="X51" i="1"/>
  <c r="C28" i="2"/>
  <c r="M28" i="2"/>
  <c r="V54" i="1"/>
  <c r="V55" i="1"/>
  <c r="X54" i="1"/>
  <c r="C29" i="2"/>
  <c r="M29" i="2"/>
  <c r="V57" i="1"/>
  <c r="V58" i="1"/>
  <c r="X57" i="1"/>
  <c r="C30" i="2"/>
  <c r="M30" i="2"/>
  <c r="V60" i="1"/>
  <c r="X60" i="1"/>
  <c r="C31" i="2"/>
  <c r="M31" i="2"/>
  <c r="V63" i="1"/>
  <c r="V64" i="1"/>
  <c r="X63" i="1"/>
  <c r="C32" i="2"/>
  <c r="M32" i="2"/>
  <c r="N27" i="2"/>
  <c r="W78" i="1"/>
  <c r="Y78" i="1"/>
  <c r="D39" i="2"/>
  <c r="W81" i="1"/>
  <c r="W82" i="1"/>
  <c r="Y81" i="1"/>
  <c r="D40" i="2"/>
  <c r="L40" i="2"/>
  <c r="W84" i="1"/>
  <c r="W85" i="1"/>
  <c r="Y84" i="1"/>
  <c r="D41" i="2"/>
  <c r="L41" i="2"/>
  <c r="O39" i="2"/>
  <c r="V78" i="1"/>
  <c r="X78" i="1"/>
  <c r="C39" i="2"/>
  <c r="V81" i="1"/>
  <c r="V82" i="1"/>
  <c r="X81" i="1"/>
  <c r="C40" i="2"/>
  <c r="M40" i="2"/>
  <c r="V84" i="1"/>
  <c r="V85" i="1"/>
  <c r="X84" i="1"/>
  <c r="C41" i="2"/>
  <c r="M41" i="2"/>
  <c r="W42" i="1"/>
  <c r="W43" i="1"/>
  <c r="Y42" i="1"/>
  <c r="D24" i="2"/>
  <c r="L24" i="2"/>
  <c r="W45" i="1"/>
  <c r="W46" i="1"/>
  <c r="Y45" i="1"/>
  <c r="D25" i="2"/>
  <c r="L25" i="2"/>
  <c r="O24" i="2"/>
  <c r="V42" i="1"/>
  <c r="V43" i="1"/>
  <c r="X42" i="1"/>
  <c r="C24" i="2"/>
  <c r="M24" i="2"/>
  <c r="V45" i="1"/>
  <c r="V46" i="1"/>
  <c r="X45" i="1"/>
  <c r="C25" i="2"/>
  <c r="M25" i="2"/>
  <c r="N24" i="2"/>
  <c r="W36" i="1"/>
  <c r="W37" i="1"/>
  <c r="Y36" i="1"/>
  <c r="D21" i="2"/>
  <c r="L21" i="2"/>
  <c r="W39" i="1"/>
  <c r="W40" i="1"/>
  <c r="Y39" i="1"/>
  <c r="D22" i="2"/>
  <c r="L22" i="2"/>
  <c r="O21" i="2"/>
  <c r="V36" i="1"/>
  <c r="V37" i="1"/>
  <c r="X36" i="1"/>
  <c r="C21" i="2"/>
  <c r="M21" i="2"/>
  <c r="V39" i="1"/>
  <c r="V40" i="1"/>
  <c r="X39" i="1"/>
  <c r="C22" i="2"/>
  <c r="M22" i="2"/>
  <c r="N21" i="2"/>
  <c r="W30" i="1"/>
  <c r="W31" i="1"/>
  <c r="Y30" i="1"/>
  <c r="D18" i="2"/>
  <c r="L18" i="2"/>
  <c r="W33" i="1"/>
  <c r="W34" i="1"/>
  <c r="Y33" i="1"/>
  <c r="D19" i="2"/>
  <c r="L19" i="2"/>
  <c r="O18" i="2"/>
  <c r="V30" i="1"/>
  <c r="V31" i="1"/>
  <c r="X30" i="1"/>
  <c r="C18" i="2"/>
  <c r="M18" i="2"/>
  <c r="V33" i="1"/>
  <c r="V34" i="1"/>
  <c r="X33" i="1"/>
  <c r="C19" i="2"/>
  <c r="M19" i="2"/>
  <c r="N18" i="2"/>
  <c r="W24" i="1"/>
  <c r="W25" i="1"/>
  <c r="Y24" i="1"/>
  <c r="D15" i="2"/>
  <c r="L15" i="2"/>
  <c r="W27" i="1"/>
  <c r="W28" i="1"/>
  <c r="Y27" i="1"/>
  <c r="D16" i="2"/>
  <c r="L16" i="2"/>
  <c r="O15" i="2"/>
  <c r="V24" i="1"/>
  <c r="V25" i="1"/>
  <c r="X24" i="1"/>
  <c r="C15" i="2"/>
  <c r="M15" i="2"/>
  <c r="V27" i="1"/>
  <c r="V28" i="1"/>
  <c r="X27" i="1"/>
  <c r="C16" i="2"/>
  <c r="M16" i="2"/>
  <c r="N15" i="2"/>
  <c r="W18" i="1"/>
  <c r="Y18" i="1"/>
  <c r="D12" i="2"/>
  <c r="L12" i="2"/>
  <c r="W21" i="1"/>
  <c r="W22" i="1"/>
  <c r="Y21" i="1"/>
  <c r="D13" i="2"/>
  <c r="L13" i="2"/>
  <c r="O12" i="2"/>
  <c r="V18" i="1"/>
  <c r="X18" i="1"/>
  <c r="C12" i="2"/>
  <c r="M12" i="2"/>
  <c r="V21" i="1"/>
  <c r="V22" i="1"/>
  <c r="X21" i="1"/>
  <c r="C13" i="2"/>
  <c r="M13" i="2"/>
  <c r="N12" i="2"/>
  <c r="W105" i="1"/>
  <c r="Y105" i="1"/>
  <c r="D50" i="2"/>
  <c r="W108" i="1"/>
  <c r="W109" i="1"/>
  <c r="Y108" i="1"/>
  <c r="D51" i="2"/>
  <c r="L51" i="2"/>
  <c r="W111" i="1"/>
  <c r="Y111" i="1"/>
  <c r="D52" i="2"/>
  <c r="L52" i="2"/>
  <c r="O50" i="2"/>
  <c r="V105" i="1"/>
  <c r="X105" i="1"/>
  <c r="C50" i="2"/>
  <c r="V108" i="1"/>
  <c r="V109" i="1"/>
  <c r="X108" i="1"/>
  <c r="C51" i="2"/>
  <c r="M51" i="2"/>
  <c r="V111" i="1"/>
  <c r="X111" i="1"/>
  <c r="C52" i="2"/>
  <c r="M52" i="2"/>
  <c r="D8" i="2"/>
  <c r="L8" i="2"/>
  <c r="W12" i="1"/>
  <c r="W13" i="1"/>
  <c r="Y12" i="1"/>
  <c r="D9" i="2"/>
  <c r="L9" i="2"/>
  <c r="W15" i="1"/>
  <c r="Y15" i="1"/>
  <c r="D10" i="2"/>
  <c r="L10" i="2"/>
  <c r="O8" i="2"/>
  <c r="C8" i="2"/>
  <c r="M8" i="2"/>
  <c r="V12" i="1"/>
  <c r="V13" i="1"/>
  <c r="X12" i="1"/>
  <c r="C9" i="2"/>
  <c r="M9" i="2"/>
  <c r="V15" i="1"/>
  <c r="X15" i="1"/>
  <c r="C10" i="2"/>
  <c r="M10" i="2"/>
  <c r="N8" i="2"/>
  <c r="H84" i="2"/>
  <c r="I84" i="2"/>
  <c r="J84" i="2"/>
  <c r="H80" i="2"/>
  <c r="I80" i="2"/>
  <c r="J80" i="2"/>
  <c r="H81" i="2"/>
  <c r="I81" i="2"/>
  <c r="J81" i="2"/>
  <c r="H82" i="2"/>
  <c r="I82" i="2"/>
  <c r="J82" i="2"/>
  <c r="H83" i="2"/>
  <c r="I83" i="2"/>
  <c r="J83" i="2"/>
  <c r="V27" i="2"/>
  <c r="U27" i="2"/>
  <c r="F12" i="2"/>
  <c r="H73" i="2"/>
  <c r="I73" i="2"/>
  <c r="J73" i="2"/>
  <c r="F15" i="2"/>
  <c r="H74" i="2"/>
  <c r="I74" i="2"/>
  <c r="J74" i="2"/>
  <c r="F18" i="2"/>
  <c r="H75" i="2"/>
  <c r="I75" i="2"/>
  <c r="J75" i="2"/>
  <c r="F21" i="2"/>
  <c r="H76" i="2"/>
  <c r="I76" i="2"/>
  <c r="J76" i="2"/>
  <c r="F24" i="2"/>
  <c r="H77" i="2"/>
  <c r="I77" i="2"/>
  <c r="J77" i="2"/>
  <c r="F27" i="2"/>
  <c r="H78" i="2"/>
  <c r="I78" i="2"/>
  <c r="J78" i="2"/>
  <c r="F34" i="2"/>
  <c r="H79" i="2"/>
  <c r="I79" i="2"/>
  <c r="J79" i="2"/>
  <c r="J72" i="2"/>
  <c r="I72" i="2"/>
  <c r="F8" i="2"/>
  <c r="H72" i="2"/>
  <c r="V59" i="2"/>
  <c r="V54" i="2"/>
  <c r="V50" i="2"/>
  <c r="V43" i="2"/>
  <c r="V39" i="2"/>
  <c r="V34" i="2"/>
  <c r="V24" i="2"/>
  <c r="V21" i="2"/>
  <c r="V18" i="2"/>
  <c r="V15" i="2"/>
  <c r="V12" i="2"/>
  <c r="V8" i="2"/>
  <c r="U43" i="2"/>
  <c r="U24" i="2"/>
  <c r="U59" i="2"/>
  <c r="U54" i="2"/>
  <c r="U50" i="2"/>
  <c r="U39" i="2"/>
  <c r="U34" i="2"/>
  <c r="U21" i="2"/>
  <c r="U18" i="2"/>
  <c r="U15" i="2"/>
  <c r="U12" i="2"/>
  <c r="U8" i="2"/>
  <c r="S59" i="2"/>
  <c r="S54" i="2"/>
  <c r="S50" i="2"/>
  <c r="S45" i="2"/>
  <c r="S44" i="2"/>
  <c r="S43" i="2"/>
  <c r="S39" i="2"/>
  <c r="S34" i="2"/>
  <c r="S28" i="2"/>
  <c r="S27" i="2"/>
  <c r="S25" i="2"/>
  <c r="S24" i="2"/>
  <c r="S21" i="2"/>
  <c r="S18" i="2"/>
  <c r="S15" i="2"/>
  <c r="S12" i="2"/>
  <c r="S8" i="2"/>
  <c r="T24" i="2"/>
  <c r="T21" i="2"/>
  <c r="T18" i="2"/>
  <c r="T15" i="2"/>
  <c r="T12" i="2"/>
  <c r="T8" i="2"/>
  <c r="H60" i="2"/>
  <c r="H61" i="2"/>
  <c r="H62" i="2"/>
  <c r="I59" i="2"/>
  <c r="K59" i="2"/>
  <c r="H55" i="2"/>
  <c r="H56" i="2"/>
  <c r="H57" i="2"/>
  <c r="I54" i="2"/>
  <c r="K54" i="2"/>
  <c r="H51" i="2"/>
  <c r="H52" i="2"/>
  <c r="I50" i="2"/>
  <c r="K50" i="2"/>
  <c r="H44" i="2"/>
  <c r="H45" i="2"/>
  <c r="H46" i="2"/>
  <c r="H47" i="2"/>
  <c r="H48" i="2"/>
  <c r="I43" i="2"/>
  <c r="K43" i="2"/>
  <c r="H40" i="2"/>
  <c r="H41" i="2"/>
  <c r="I39" i="2"/>
  <c r="K39" i="2"/>
  <c r="H34" i="2"/>
  <c r="H35" i="2"/>
  <c r="H36" i="2"/>
  <c r="H37" i="2"/>
  <c r="I34" i="2"/>
  <c r="K34" i="2"/>
  <c r="H27" i="2"/>
  <c r="H28" i="2"/>
  <c r="H29" i="2"/>
  <c r="H30" i="2"/>
  <c r="H31" i="2"/>
  <c r="H32" i="2"/>
  <c r="I27" i="2"/>
  <c r="K27" i="2"/>
  <c r="H24" i="2"/>
  <c r="H25" i="2"/>
  <c r="I24" i="2"/>
  <c r="K24" i="2"/>
  <c r="H21" i="2"/>
  <c r="H22" i="2"/>
  <c r="I21" i="2"/>
  <c r="K21" i="2"/>
  <c r="H18" i="2"/>
  <c r="H19" i="2"/>
  <c r="I18" i="2"/>
  <c r="K18" i="2"/>
  <c r="H15" i="2"/>
  <c r="H16" i="2"/>
  <c r="I15" i="2"/>
  <c r="K15" i="2"/>
  <c r="H12" i="2"/>
  <c r="H13" i="2"/>
  <c r="I12" i="2"/>
  <c r="K12" i="2"/>
  <c r="H8" i="2"/>
  <c r="H9" i="2"/>
  <c r="H10" i="2"/>
  <c r="I8" i="2"/>
  <c r="J8" i="2"/>
  <c r="K8" i="2"/>
  <c r="G34" i="2"/>
  <c r="G27" i="2"/>
  <c r="G24" i="2"/>
  <c r="G21" i="2"/>
  <c r="G18" i="2"/>
  <c r="G15" i="2"/>
  <c r="G12" i="2"/>
  <c r="G8" i="2"/>
  <c r="A54" i="2"/>
  <c r="A55" i="2"/>
  <c r="A59" i="2"/>
  <c r="A60" i="2"/>
  <c r="A12" i="2"/>
  <c r="A15" i="2"/>
  <c r="A18" i="2"/>
  <c r="A21" i="2"/>
  <c r="A24" i="2"/>
  <c r="A27" i="2"/>
  <c r="A34" i="2"/>
  <c r="A39" i="2"/>
  <c r="A40" i="2"/>
  <c r="A43" i="2"/>
  <c r="A44" i="2"/>
  <c r="A50" i="2"/>
  <c r="A51" i="2"/>
  <c r="A8" i="2"/>
</calcChain>
</file>

<file path=xl/sharedStrings.xml><?xml version="1.0" encoding="utf-8"?>
<sst xmlns="http://schemas.openxmlformats.org/spreadsheetml/2006/main" count="858" uniqueCount="195">
  <si>
    <t xml:space="preserve">Recalculating all of the Jones Ferrar Glacier erratics with correct mass discrimination calculation. </t>
  </si>
  <si>
    <t>Filename</t>
  </si>
  <si>
    <t>Sample</t>
  </si>
  <si>
    <t>wt(g)</t>
  </si>
  <si>
    <t>tot_Ne20(Gatoms)</t>
  </si>
  <si>
    <t>+/-</t>
  </si>
  <si>
    <t>tot_Ne21(Matoms)</t>
  </si>
  <si>
    <t>tot_Ne22(Matoms)</t>
  </si>
  <si>
    <t>r2120(10^-3)</t>
  </si>
  <si>
    <t>r2220(10^-3)</t>
  </si>
  <si>
    <t>Ne21C(20)(Matoms/g)</t>
  </si>
  <si>
    <t>OhioNe10126.dat</t>
  </si>
  <si>
    <t>OhioNe10142.dat</t>
  </si>
  <si>
    <t>OhioNe10127.dat</t>
  </si>
  <si>
    <t>OhioNe10143.dat</t>
  </si>
  <si>
    <t>OhioNe10128.dat</t>
  </si>
  <si>
    <t>OhioNe10144.dat</t>
  </si>
  <si>
    <t>OhioNe10162.dat</t>
  </si>
  <si>
    <t>OhioNe10170.dat</t>
  </si>
  <si>
    <t>OhioNe10163.dat</t>
  </si>
  <si>
    <t>OhioNe10171.dat</t>
  </si>
  <si>
    <t>OhioNe10164.dat</t>
  </si>
  <si>
    <t>OhioNe10172.dat</t>
  </si>
  <si>
    <t>OhioNe10165.dat</t>
  </si>
  <si>
    <t>OhioNe10173.dat</t>
  </si>
  <si>
    <t>OhioNe10166.dat</t>
  </si>
  <si>
    <t>OhioNe10174.dat</t>
  </si>
  <si>
    <t>OhioNe10188.dat</t>
  </si>
  <si>
    <t>OhioNe10189.dat</t>
  </si>
  <si>
    <t>OhioNe10190.dat</t>
  </si>
  <si>
    <t>OhioNe10191.dat</t>
  </si>
  <si>
    <t>OhioNe10192.dat</t>
  </si>
  <si>
    <t>OhioNe10459.dat</t>
  </si>
  <si>
    <t>OhioNe10468.dat</t>
  </si>
  <si>
    <t>OhioNe10460.dat</t>
  </si>
  <si>
    <t>OhioNe10469.dat</t>
  </si>
  <si>
    <t>OhioNe10461.dat</t>
  </si>
  <si>
    <t>OhioNe10470.dat</t>
  </si>
  <si>
    <t>OhioNe10462.dat</t>
  </si>
  <si>
    <t>OhioNe10472.dat</t>
  </si>
  <si>
    <t>OhioNe10463.dat</t>
  </si>
  <si>
    <t>OhioNe10473.dat</t>
  </si>
  <si>
    <t>OhioNe10465.dat</t>
  </si>
  <si>
    <t>OhioNe10474.dat</t>
  </si>
  <si>
    <t>OhioNe10466.dat</t>
  </si>
  <si>
    <t>OhioNe10475.dat</t>
  </si>
  <si>
    <t>OhioNe10527.dat</t>
  </si>
  <si>
    <t>OhioNe10543.dat</t>
  </si>
  <si>
    <t>OhioNe10528.dat</t>
  </si>
  <si>
    <t>OhioNe10544.dat</t>
  </si>
  <si>
    <t>OhioNe10529.dat</t>
  </si>
  <si>
    <t>OhioNe10545.dat</t>
  </si>
  <si>
    <t>OhioNe10571.dat</t>
  </si>
  <si>
    <t>OhioNe10587.dat</t>
  </si>
  <si>
    <t>OhioNe10572.dat</t>
  </si>
  <si>
    <t>OhioNe10588.dat</t>
  </si>
  <si>
    <t>OhioNe10573.dat</t>
  </si>
  <si>
    <t>OhioNe10589.dat</t>
  </si>
  <si>
    <t>OhioNe10574.dat</t>
  </si>
  <si>
    <t>OhioNe10590.dat</t>
  </si>
  <si>
    <t>No 1300 step</t>
  </si>
  <si>
    <t>OhioNe10421.dat</t>
  </si>
  <si>
    <t>OhioNe10437.dat</t>
  </si>
  <si>
    <t>OhioNe10420.dat</t>
  </si>
  <si>
    <t>OhioNe10436.dat</t>
  </si>
  <si>
    <t>To sum</t>
  </si>
  <si>
    <t>Total</t>
  </si>
  <si>
    <t>GR47</t>
  </si>
  <si>
    <t>GR48</t>
  </si>
  <si>
    <t>GR51</t>
  </si>
  <si>
    <t>GR52</t>
  </si>
  <si>
    <t>GR53B</t>
  </si>
  <si>
    <t>GR54</t>
  </si>
  <si>
    <t>GR56</t>
  </si>
  <si>
    <t>GR59</t>
  </si>
  <si>
    <t>Incomplete heat</t>
  </si>
  <si>
    <t>GR62B</t>
  </si>
  <si>
    <t>GR64</t>
  </si>
  <si>
    <t>GR67</t>
  </si>
  <si>
    <t>CC90</t>
  </si>
  <si>
    <t>CC95</t>
  </si>
  <si>
    <t>OhioNe12446.dat</t>
  </si>
  <si>
    <t>OhioNe12459.dat</t>
  </si>
  <si>
    <t>OhioNe12447.dat</t>
  </si>
  <si>
    <t>OhioNe12460.dat</t>
  </si>
  <si>
    <t>OhioNe12448.dat</t>
  </si>
  <si>
    <t>OhioNe12461.dat</t>
  </si>
  <si>
    <t>OhioNe12449.dat</t>
  </si>
  <si>
    <t>OhioNe12462.dat</t>
  </si>
  <si>
    <t>OhioNe12474.dat</t>
  </si>
  <si>
    <t>OhioNe12487.dat</t>
  </si>
  <si>
    <t>OhioNe12475.dat</t>
  </si>
  <si>
    <t>OhioNe12488.dat</t>
  </si>
  <si>
    <t>OhioNe12476.dat</t>
  </si>
  <si>
    <t>OhioNe12489.dat</t>
  </si>
  <si>
    <t>OhioNe12477.dat</t>
  </si>
  <si>
    <t>OhioNe12490.dat</t>
  </si>
  <si>
    <t>OhioNe12478.dat</t>
  </si>
  <si>
    <t>OhioNe12491.dat</t>
  </si>
  <si>
    <t>OhioNe12480.dat</t>
  </si>
  <si>
    <t>OhioNe12492.dat</t>
  </si>
  <si>
    <t>OhioNe12481.dat</t>
  </si>
  <si>
    <t>OhioNe12494.dat</t>
  </si>
  <si>
    <t>OhioNe12482.dat</t>
  </si>
  <si>
    <t>OhioNe12495.dat</t>
  </si>
  <si>
    <t>OhioNe12483.dat</t>
  </si>
  <si>
    <t>OhioNe12496.dat</t>
  </si>
  <si>
    <t>OhioNe12484.dat</t>
  </si>
  <si>
    <t>OhioNe12497.dat</t>
  </si>
  <si>
    <t>sample</t>
  </si>
  <si>
    <t>N21</t>
  </si>
  <si>
    <t>delN21</t>
  </si>
  <si>
    <t>Average</t>
  </si>
  <si>
    <t>Stdev</t>
  </si>
  <si>
    <t>X2</t>
  </si>
  <si>
    <t>RX2</t>
  </si>
  <si>
    <t>SX2</t>
  </si>
  <si>
    <t>DOF</t>
  </si>
  <si>
    <t>GR53b</t>
  </si>
  <si>
    <t>GR62b</t>
  </si>
  <si>
    <t>U</t>
  </si>
  <si>
    <t>Th</t>
  </si>
  <si>
    <t>eU</t>
  </si>
  <si>
    <t>eU avg</t>
  </si>
  <si>
    <t>U avg</t>
  </si>
  <si>
    <t>Th avg</t>
  </si>
  <si>
    <t xml:space="preserve">Conclusion: Th is more scattered. U is less scattered. Probably legit to ignore outliers in Th. </t>
  </si>
  <si>
    <t>Wi</t>
  </si>
  <si>
    <t>WiXi</t>
  </si>
  <si>
    <t>EWM</t>
  </si>
  <si>
    <t>SE</t>
  </si>
  <si>
    <t>Heating</t>
  </si>
  <si>
    <r>
      <t xml:space="preserve">Excess </t>
    </r>
    <r>
      <rPr>
        <vertAlign val="superscript"/>
        <sz val="10"/>
        <rFont val="Arial"/>
      </rPr>
      <t>21</t>
    </r>
    <r>
      <rPr>
        <sz val="10"/>
        <rFont val="Arial"/>
      </rPr>
      <t>Ne as</t>
    </r>
  </si>
  <si>
    <t xml:space="preserve">Percent of total </t>
  </si>
  <si>
    <t>Aliquot</t>
  </si>
  <si>
    <t>temperature</t>
  </si>
  <si>
    <t>time</t>
  </si>
  <si>
    <r>
      <t xml:space="preserve">Total </t>
    </r>
    <r>
      <rPr>
        <vertAlign val="superscript"/>
        <sz val="10"/>
        <rFont val="Arial"/>
      </rPr>
      <t>20</t>
    </r>
    <r>
      <rPr>
        <sz val="10"/>
        <rFont val="Arial"/>
      </rPr>
      <t>Ne released</t>
    </r>
    <r>
      <rPr>
        <vertAlign val="superscript"/>
        <sz val="10"/>
        <rFont val="Arial"/>
      </rPr>
      <t>1</t>
    </r>
  </si>
  <si>
    <r>
      <t xml:space="preserve">Total </t>
    </r>
    <r>
      <rPr>
        <vertAlign val="superscript"/>
        <sz val="10"/>
        <rFont val="Arial"/>
      </rPr>
      <t>21</t>
    </r>
    <r>
      <rPr>
        <sz val="10"/>
        <rFont val="Arial"/>
      </rPr>
      <t>Ne released</t>
    </r>
    <r>
      <rPr>
        <vertAlign val="superscript"/>
        <sz val="10"/>
        <rFont val="Arial"/>
      </rPr>
      <t>2</t>
    </r>
  </si>
  <si>
    <t>This heating step</t>
  </si>
  <si>
    <r>
      <t xml:space="preserve">% of </t>
    </r>
    <r>
      <rPr>
        <vertAlign val="superscript"/>
        <sz val="10"/>
        <rFont val="Arial"/>
      </rPr>
      <t>21</t>
    </r>
    <r>
      <rPr>
        <sz val="10"/>
        <rFont val="Arial"/>
      </rPr>
      <t>Ne released</t>
    </r>
  </si>
  <si>
    <r>
      <t xml:space="preserve">excess </t>
    </r>
    <r>
      <rPr>
        <vertAlign val="superscript"/>
        <sz val="10"/>
        <rFont val="Arial"/>
      </rPr>
      <t>21</t>
    </r>
    <r>
      <rPr>
        <sz val="10"/>
        <rFont val="Arial"/>
      </rPr>
      <t>Ne</t>
    </r>
  </si>
  <si>
    <t>Sample name</t>
  </si>
  <si>
    <t>weight (g)</t>
  </si>
  <si>
    <t>(deg C)</t>
  </si>
  <si>
    <t>(hr)</t>
  </si>
  <si>
    <r>
      <t>(10</t>
    </r>
    <r>
      <rPr>
        <vertAlign val="superscript"/>
        <sz val="10"/>
        <rFont val="Arial"/>
      </rPr>
      <t>9</t>
    </r>
    <r>
      <rPr>
        <sz val="10"/>
        <rFont val="Arial"/>
      </rPr>
      <t xml:space="preserve"> atoms)</t>
    </r>
  </si>
  <si>
    <r>
      <t>(10</t>
    </r>
    <r>
      <rPr>
        <vertAlign val="superscript"/>
        <sz val="10"/>
        <rFont val="Arial"/>
      </rPr>
      <t>6</t>
    </r>
    <r>
      <rPr>
        <sz val="10"/>
        <rFont val="Arial"/>
      </rPr>
      <t xml:space="preserve"> atoms)</t>
    </r>
  </si>
  <si>
    <r>
      <t>(10</t>
    </r>
    <r>
      <rPr>
        <vertAlign val="superscript"/>
        <sz val="10"/>
        <rFont val="Arial"/>
      </rPr>
      <t>-3</t>
    </r>
    <r>
      <rPr>
        <sz val="10"/>
        <rFont val="Arial"/>
      </rPr>
      <t>)</t>
    </r>
  </si>
  <si>
    <r>
      <t>(10</t>
    </r>
    <r>
      <rPr>
        <vertAlign val="superscript"/>
        <sz val="10"/>
        <rFont val="Arial"/>
      </rPr>
      <t>6</t>
    </r>
    <r>
      <rPr>
        <sz val="10"/>
        <rFont val="Arial"/>
      </rPr>
      <t xml:space="preserve"> atoms g</t>
    </r>
    <r>
      <rPr>
        <vertAlign val="superscript"/>
        <sz val="10"/>
        <rFont val="Arial"/>
      </rPr>
      <t>-1</t>
    </r>
    <r>
      <rPr>
        <sz val="10"/>
        <rFont val="Arial"/>
      </rPr>
      <t>)</t>
    </r>
  </si>
  <si>
    <t>in this heating step</t>
  </si>
  <si>
    <t>released in this step</t>
  </si>
  <si>
    <t>aliquot</t>
  </si>
  <si>
    <t>temp</t>
  </si>
  <si>
    <t>a</t>
  </si>
  <si>
    <t>b</t>
  </si>
  <si>
    <t>c</t>
  </si>
  <si>
    <t>d</t>
  </si>
  <si>
    <t>e</t>
  </si>
  <si>
    <t>f</t>
  </si>
  <si>
    <t xml:space="preserve">Incomplete extractions highlighted in red. Not included in averages (even though they have basically the same amount of gas). </t>
  </si>
  <si>
    <t>Table S3. Complete step-degassing neon isotope measurements on erratics of Beacon Sandstone from Mackay Glacier, BGC "Ohio" system, 2017-18.</t>
  </si>
  <si>
    <r>
      <t>1</t>
    </r>
    <r>
      <rPr>
        <sz val="10"/>
        <rFont val="Arial"/>
      </rPr>
      <t xml:space="preserve"> Computed by comparison to </t>
    </r>
    <r>
      <rPr>
        <vertAlign val="superscript"/>
        <sz val="10"/>
        <rFont val="Arial"/>
      </rPr>
      <t>20</t>
    </r>
    <r>
      <rPr>
        <sz val="10"/>
        <rFont val="Arial"/>
      </rPr>
      <t xml:space="preserve">Ne signal in air pipettes. 1-sigma uncertainty includes measurement uncertainty of </t>
    </r>
    <r>
      <rPr>
        <vertAlign val="superscript"/>
        <sz val="10"/>
        <rFont val="Arial"/>
      </rPr>
      <t>20</t>
    </r>
    <r>
      <rPr>
        <sz val="10"/>
        <rFont val="Arial"/>
      </rPr>
      <t>Ne signal in this analysis and the reproducibility of the air pipette signal</t>
    </r>
  </si>
  <si>
    <r>
      <t>2</t>
    </r>
    <r>
      <rPr>
        <sz val="10"/>
        <rFont val="Arial"/>
      </rPr>
      <t xml:space="preserve"> Computed by comparison to </t>
    </r>
    <r>
      <rPr>
        <vertAlign val="superscript"/>
        <sz val="10"/>
        <rFont val="Arial"/>
      </rPr>
      <t>21</t>
    </r>
    <r>
      <rPr>
        <sz val="10"/>
        <rFont val="Arial"/>
      </rPr>
      <t xml:space="preserve">Ne signal in air pipettes. 1-sigma uncertainty includes measurement uncertainty of </t>
    </r>
    <r>
      <rPr>
        <vertAlign val="superscript"/>
        <sz val="10"/>
        <rFont val="Arial"/>
      </rPr>
      <t>21</t>
    </r>
    <r>
      <rPr>
        <sz val="10"/>
        <rFont val="Arial"/>
      </rPr>
      <t>Ne signal in this analysis and the reproducibility of the air pipette signal</t>
    </r>
  </si>
  <si>
    <r>
      <t>3</t>
    </r>
    <r>
      <rPr>
        <sz val="10"/>
        <rFont val="Arial"/>
      </rPr>
      <t xml:space="preserve"> Computed by comparison to </t>
    </r>
    <r>
      <rPr>
        <vertAlign val="superscript"/>
        <sz val="10"/>
        <rFont val="Arial"/>
      </rPr>
      <t>22</t>
    </r>
    <r>
      <rPr>
        <sz val="10"/>
        <rFont val="Arial"/>
      </rPr>
      <t xml:space="preserve">Ne signal in air pipettes. 1-sigma uncertainty includes measurement uncertainty of </t>
    </r>
    <r>
      <rPr>
        <vertAlign val="superscript"/>
        <sz val="10"/>
        <rFont val="Arial"/>
      </rPr>
      <t>21</t>
    </r>
    <r>
      <rPr>
        <sz val="10"/>
        <rFont val="Arial"/>
      </rPr>
      <t>Ne signal in this analysis and the reproducibility of the air pipette signal</t>
    </r>
  </si>
  <si>
    <r>
      <t>4</t>
    </r>
    <r>
      <rPr>
        <sz val="10"/>
        <rFont val="Arial"/>
      </rPr>
      <t xml:space="preserve"> Isotope ratio measured internally during each analysis: does not involve normalization to the Ne isotope signals in the air pipettes. </t>
    </r>
  </si>
  <si>
    <r>
      <t xml:space="preserve">Total </t>
    </r>
    <r>
      <rPr>
        <vertAlign val="superscript"/>
        <sz val="10"/>
        <rFont val="Arial"/>
      </rPr>
      <t>22</t>
    </r>
    <r>
      <rPr>
        <sz val="10"/>
        <rFont val="Arial"/>
      </rPr>
      <t>Ne released</t>
    </r>
    <r>
      <rPr>
        <vertAlign val="superscript"/>
        <sz val="10"/>
        <rFont val="Arial"/>
      </rPr>
      <t>3</t>
    </r>
  </si>
  <si>
    <r>
      <t>21</t>
    </r>
    <r>
      <rPr>
        <sz val="10"/>
        <rFont val="Arial"/>
      </rPr>
      <t xml:space="preserve">Ne / </t>
    </r>
    <r>
      <rPr>
        <vertAlign val="superscript"/>
        <sz val="10"/>
        <rFont val="Arial"/>
      </rPr>
      <t>20</t>
    </r>
    <r>
      <rPr>
        <sz val="10"/>
        <rFont val="Arial"/>
      </rPr>
      <t>Ne</t>
    </r>
    <r>
      <rPr>
        <vertAlign val="superscript"/>
        <sz val="10"/>
        <rFont val="Arial"/>
      </rPr>
      <t>4</t>
    </r>
  </si>
  <si>
    <r>
      <t>22</t>
    </r>
    <r>
      <rPr>
        <sz val="10"/>
        <rFont val="Arial"/>
      </rPr>
      <t xml:space="preserve">Ne / </t>
    </r>
    <r>
      <rPr>
        <vertAlign val="superscript"/>
        <sz val="10"/>
        <rFont val="Arial"/>
      </rPr>
      <t>20</t>
    </r>
    <r>
      <rPr>
        <sz val="10"/>
        <rFont val="Arial"/>
      </rPr>
      <t>Ne</t>
    </r>
    <r>
      <rPr>
        <vertAlign val="superscript"/>
        <sz val="10"/>
        <rFont val="Arial"/>
      </rPr>
      <t>4</t>
    </r>
  </si>
  <si>
    <r>
      <t xml:space="preserve">Excess </t>
    </r>
    <r>
      <rPr>
        <vertAlign val="superscript"/>
        <sz val="10"/>
        <rFont val="Arial"/>
      </rPr>
      <t>21</t>
    </r>
    <r>
      <rPr>
        <sz val="10"/>
        <rFont val="Arial"/>
      </rPr>
      <t>Ne</t>
    </r>
  </si>
  <si>
    <t>analyses</t>
  </si>
  <si>
    <t>[U]  (ppm)</t>
  </si>
  <si>
    <t>[Th] (ppm)</t>
  </si>
  <si>
    <t xml:space="preserve">cosmogenic </t>
  </si>
  <si>
    <t>Calculated</t>
  </si>
  <si>
    <t xml:space="preserve">nucleogenic </t>
  </si>
  <si>
    <r>
      <t>(Matoms g</t>
    </r>
    <r>
      <rPr>
        <vertAlign val="superscript"/>
        <sz val="10"/>
        <rFont val="Arial"/>
      </rPr>
      <t>-1</t>
    </r>
    <r>
      <rPr>
        <sz val="10"/>
        <rFont val="Arial"/>
      </rPr>
      <t>)</t>
    </r>
  </si>
  <si>
    <r>
      <t>[</t>
    </r>
    <r>
      <rPr>
        <vertAlign val="superscript"/>
        <sz val="10"/>
        <rFont val="Arial"/>
      </rPr>
      <t>10</t>
    </r>
    <r>
      <rPr>
        <sz val="10"/>
        <rFont val="Arial"/>
      </rPr>
      <t>Be]</t>
    </r>
  </si>
  <si>
    <r>
      <rPr>
        <vertAlign val="superscript"/>
        <sz val="10"/>
        <rFont val="Arial"/>
      </rPr>
      <t>21</t>
    </r>
    <r>
      <rPr>
        <sz val="10"/>
        <rFont val="Arial"/>
      </rPr>
      <t>Ne (Matoms g</t>
    </r>
    <r>
      <rPr>
        <vertAlign val="superscript"/>
        <sz val="10"/>
        <rFont val="Arial"/>
      </rPr>
      <t>-1</t>
    </r>
    <r>
      <rPr>
        <sz val="10"/>
        <rFont val="Arial"/>
      </rPr>
      <t>)</t>
    </r>
  </si>
  <si>
    <r>
      <t>(atoms g</t>
    </r>
    <r>
      <rPr>
        <vertAlign val="superscript"/>
        <sz val="10"/>
        <rFont val="Arial"/>
      </rPr>
      <t>-1</t>
    </r>
    <r>
      <rPr>
        <sz val="10"/>
        <rFont val="Arial"/>
      </rPr>
      <t>)</t>
    </r>
  </si>
  <si>
    <t>No. of Ne</t>
  </si>
  <si>
    <t>SD</t>
  </si>
  <si>
    <t>age (Ma)</t>
  </si>
  <si>
    <r>
      <rPr>
        <vertAlign val="superscript"/>
        <sz val="10"/>
        <color theme="1"/>
        <rFont val="Arial"/>
      </rPr>
      <t>21</t>
    </r>
    <r>
      <rPr>
        <sz val="10"/>
        <color theme="1"/>
        <rFont val="Arial"/>
        <family val="2"/>
      </rPr>
      <t>Ne closure</t>
    </r>
  </si>
  <si>
    <t>total Ne-21</t>
  </si>
  <si>
    <t>trapped</t>
  </si>
  <si>
    <t>Trapped Ne-21</t>
  </si>
  <si>
    <t>pct SD</t>
  </si>
  <si>
    <t>Average average</t>
  </si>
  <si>
    <r>
      <t xml:space="preserve">Note: aliquots of CRONUS-A run at the same time as these analyses yielded 320.1 +/- 6.8 Matoms/g cosmogenic </t>
    </r>
    <r>
      <rPr>
        <vertAlign val="superscript"/>
        <sz val="10"/>
        <rFont val="Arial"/>
      </rPr>
      <t>21</t>
    </r>
    <r>
      <rPr>
        <sz val="10"/>
        <rFont val="Arial"/>
      </rPr>
      <t xml:space="preserve">Ne (mean and standard deviation of 15 measurements). Thus, no correction is required to normalize these results to the consensus value for CRONUS-A. </t>
    </r>
  </si>
  <si>
    <r>
      <rPr>
        <b/>
        <sz val="10"/>
        <rFont val="Arial"/>
      </rPr>
      <t>Table 2</t>
    </r>
    <r>
      <rPr>
        <sz val="10"/>
        <rFont val="Arial"/>
      </rPr>
      <t xml:space="preserve">. Excess </t>
    </r>
    <r>
      <rPr>
        <vertAlign val="superscript"/>
        <sz val="10"/>
        <rFont val="Arial"/>
      </rPr>
      <t>21</t>
    </r>
    <r>
      <rPr>
        <sz val="10"/>
        <rFont val="Arial"/>
      </rPr>
      <t xml:space="preserve">Ne, U, and Th concentrations for sandstone erratics at Mackay Glacier collected by Jones et al. (2015). Sample information and </t>
    </r>
    <r>
      <rPr>
        <vertAlign val="superscript"/>
        <sz val="10"/>
        <rFont val="Arial"/>
      </rPr>
      <t>10</t>
    </r>
    <r>
      <rPr>
        <sz val="10"/>
        <rFont val="Arial"/>
      </rPr>
      <t>Be concentrations are documented in that reference</t>
    </r>
    <r>
      <rPr>
        <sz val="10"/>
        <rFont val="Arial"/>
      </rPr>
      <t xml:space="preserve">. Uncertainty estimates for closure ages assume 25% uncertainty in total alpha particle production; see text for details. </t>
    </r>
  </si>
  <si>
    <t>N21nuc/eU</t>
  </si>
  <si>
    <t>Predicted N21nuc</t>
  </si>
  <si>
    <t>from avg</t>
  </si>
  <si>
    <t>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</si>
</sst>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8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  <font>
      <sz val="10"/>
      <name val="Arial"/>
    </font>
    <font>
      <vertAlign val="superscript"/>
      <sz val="10"/>
      <name val="Arial"/>
    </font>
    <font>
      <vertAlign val="superscript"/>
      <sz val="10"/>
      <color theme="1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11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3" borderId="0" xfId="0" applyNumberFormat="1" applyFill="1"/>
    <xf numFmtId="0" fontId="0" fillId="0" borderId="1" xfId="0" applyBorder="1"/>
    <xf numFmtId="0" fontId="5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quotePrefix="1" applyFont="1" applyAlignment="1">
      <alignment horizontal="center"/>
    </xf>
    <xf numFmtId="165" fontId="0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1" xfId="0" applyFont="1" applyBorder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1" fontId="0" fillId="0" borderId="0" xfId="0" applyNumberForma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</cellXfs>
  <cellStyles count="2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errBars>
            <c:errDir val="x"/>
            <c:errBarType val="both"/>
            <c:errValType val="percentage"/>
            <c:noEndCap val="1"/>
            <c:val val="20.0"/>
          </c:errBars>
          <c:errBars>
            <c:errDir val="y"/>
            <c:errBarType val="both"/>
            <c:errValType val="cust"/>
            <c:noEndCap val="1"/>
            <c:plus>
              <c:numRef>
                <c:f>summary!$O$8:$O$59</c:f>
                <c:numCache>
                  <c:formatCode>General</c:formatCode>
                  <c:ptCount val="52"/>
                  <c:pt idx="0">
                    <c:v>1.287896145784066</c:v>
                  </c:pt>
                  <c:pt idx="4">
                    <c:v>1.021090154749548</c:v>
                  </c:pt>
                  <c:pt idx="7">
                    <c:v>1.772653915429247</c:v>
                  </c:pt>
                  <c:pt idx="10">
                    <c:v>1.756509736822431</c:v>
                  </c:pt>
                  <c:pt idx="13">
                    <c:v>1.174259748444018</c:v>
                  </c:pt>
                  <c:pt idx="16">
                    <c:v>1.579138971480561</c:v>
                  </c:pt>
                  <c:pt idx="19">
                    <c:v>0.794773908068859</c:v>
                  </c:pt>
                  <c:pt idx="26">
                    <c:v>1.031271565143595</c:v>
                  </c:pt>
                  <c:pt idx="31">
                    <c:v>1.449593245560431</c:v>
                  </c:pt>
                  <c:pt idx="35">
                    <c:v>1.033490382169301</c:v>
                  </c:pt>
                  <c:pt idx="42">
                    <c:v>1.05237718077066</c:v>
                  </c:pt>
                  <c:pt idx="46">
                    <c:v>0.984893835763618</c:v>
                  </c:pt>
                  <c:pt idx="51">
                    <c:v>1.109160744712873</c:v>
                  </c:pt>
                </c:numCache>
              </c:numRef>
            </c:plus>
            <c:minus>
              <c:numRef>
                <c:f>summary!$O$8:$O$59</c:f>
                <c:numCache>
                  <c:formatCode>General</c:formatCode>
                  <c:ptCount val="52"/>
                  <c:pt idx="0">
                    <c:v>1.287896145784066</c:v>
                  </c:pt>
                  <c:pt idx="4">
                    <c:v>1.021090154749548</c:v>
                  </c:pt>
                  <c:pt idx="7">
                    <c:v>1.772653915429247</c:v>
                  </c:pt>
                  <c:pt idx="10">
                    <c:v>1.756509736822431</c:v>
                  </c:pt>
                  <c:pt idx="13">
                    <c:v>1.174259748444018</c:v>
                  </c:pt>
                  <c:pt idx="16">
                    <c:v>1.579138971480561</c:v>
                  </c:pt>
                  <c:pt idx="19">
                    <c:v>0.794773908068859</c:v>
                  </c:pt>
                  <c:pt idx="26">
                    <c:v>1.031271565143595</c:v>
                  </c:pt>
                  <c:pt idx="31">
                    <c:v>1.449593245560431</c:v>
                  </c:pt>
                  <c:pt idx="35">
                    <c:v>1.033490382169301</c:v>
                  </c:pt>
                  <c:pt idx="42">
                    <c:v>1.05237718077066</c:v>
                  </c:pt>
                  <c:pt idx="46">
                    <c:v>0.984893835763618</c:v>
                  </c:pt>
                  <c:pt idx="51">
                    <c:v>1.109160744712873</c:v>
                  </c:pt>
                </c:numCache>
              </c:numRef>
            </c:minus>
          </c:errBars>
          <c:xVal>
            <c:numRef>
              <c:f>summary!$T$8:$T$59</c:f>
              <c:numCache>
                <c:formatCode>0.000</c:formatCode>
                <c:ptCount val="52"/>
                <c:pt idx="0">
                  <c:v>0.165410940361151</c:v>
                </c:pt>
                <c:pt idx="4">
                  <c:v>0.0982545187850107</c:v>
                </c:pt>
                <c:pt idx="7">
                  <c:v>0.166917257336831</c:v>
                </c:pt>
                <c:pt idx="10">
                  <c:v>0.187254237945626</c:v>
                </c:pt>
                <c:pt idx="13">
                  <c:v>0.171368293289678</c:v>
                </c:pt>
                <c:pt idx="16">
                  <c:v>0.221799025071689</c:v>
                </c:pt>
                <c:pt idx="19">
                  <c:v>0.329032017671688</c:v>
                </c:pt>
                <c:pt idx="26">
                  <c:v>0.21766129013969</c:v>
                </c:pt>
                <c:pt idx="31">
                  <c:v>0.145684986967501</c:v>
                </c:pt>
                <c:pt idx="35">
                  <c:v>0.291762282225333</c:v>
                </c:pt>
                <c:pt idx="42">
                  <c:v>0.143825045062205</c:v>
                </c:pt>
                <c:pt idx="46">
                  <c:v>0.200445722383137</c:v>
                </c:pt>
                <c:pt idx="51">
                  <c:v>0.239189992789321</c:v>
                </c:pt>
              </c:numCache>
            </c:numRef>
          </c:xVal>
          <c:yVal>
            <c:numRef>
              <c:f>summary!$N$8:$N$59</c:f>
              <c:numCache>
                <c:formatCode>General</c:formatCode>
                <c:ptCount val="52"/>
                <c:pt idx="0" formatCode="0.00">
                  <c:v>7.965630247414447</c:v>
                </c:pt>
                <c:pt idx="4" formatCode="0.00">
                  <c:v>2.999272841788739</c:v>
                </c:pt>
                <c:pt idx="7" formatCode="0.00">
                  <c:v>6.469995958884912</c:v>
                </c:pt>
                <c:pt idx="10" formatCode="0.00">
                  <c:v>11.18350978703305</c:v>
                </c:pt>
                <c:pt idx="13" formatCode="0.00">
                  <c:v>8.14157575390761</c:v>
                </c:pt>
                <c:pt idx="16" formatCode="0.00">
                  <c:v>9.526463533859088</c:v>
                </c:pt>
                <c:pt idx="19" formatCode="0.00">
                  <c:v>7.32074845801482</c:v>
                </c:pt>
                <c:pt idx="26" formatCode="0.00">
                  <c:v>8.18998512146539</c:v>
                </c:pt>
                <c:pt idx="31" formatCode="0.00">
                  <c:v>6.100992928872779</c:v>
                </c:pt>
                <c:pt idx="35" formatCode="0.00">
                  <c:v>8.246822429722789</c:v>
                </c:pt>
                <c:pt idx="42" formatCode="0.00">
                  <c:v>4.660460102244943</c:v>
                </c:pt>
                <c:pt idx="46" formatCode="0.00">
                  <c:v>8.938476570568418</c:v>
                </c:pt>
                <c:pt idx="51" formatCode="0.00">
                  <c:v>6.992787832863825</c:v>
                </c:pt>
              </c:numCache>
            </c:numRef>
          </c:yVal>
          <c:smooth val="0"/>
        </c:ser>
        <c:ser>
          <c:idx val="1"/>
          <c:order val="1"/>
          <c:spPr>
            <a:ln w="47625">
              <a:noFill/>
            </a:ln>
          </c:spPr>
          <c:xVal>
            <c:numRef>
              <c:f>summary!$U$8:$U$59</c:f>
              <c:numCache>
                <c:formatCode>0.000</c:formatCode>
                <c:ptCount val="52"/>
                <c:pt idx="0">
                  <c:v>0.0846368640083423</c:v>
                </c:pt>
                <c:pt idx="4">
                  <c:v>0.0509961439347326</c:v>
                </c:pt>
                <c:pt idx="7">
                  <c:v>0.0997268024681374</c:v>
                </c:pt>
                <c:pt idx="10">
                  <c:v>0.139021211247181</c:v>
                </c:pt>
                <c:pt idx="13">
                  <c:v>0.115462033323114</c:v>
                </c:pt>
                <c:pt idx="16">
                  <c:v>0.175219376764607</c:v>
                </c:pt>
                <c:pt idx="19">
                  <c:v>0.210301826027289</c:v>
                </c:pt>
                <c:pt idx="26">
                  <c:v>0.13667310506183</c:v>
                </c:pt>
                <c:pt idx="31">
                  <c:v>0.0938368321525563</c:v>
                </c:pt>
                <c:pt idx="35">
                  <c:v>0.184246596925263</c:v>
                </c:pt>
                <c:pt idx="42">
                  <c:v>0.100079807466254</c:v>
                </c:pt>
                <c:pt idx="46">
                  <c:v>0.153101754164172</c:v>
                </c:pt>
                <c:pt idx="51">
                  <c:v>0.16159600257781</c:v>
                </c:pt>
              </c:numCache>
            </c:numRef>
          </c:xVal>
          <c:yVal>
            <c:numRef>
              <c:f>summary!$N$8:$N$59</c:f>
              <c:numCache>
                <c:formatCode>General</c:formatCode>
                <c:ptCount val="52"/>
                <c:pt idx="0" formatCode="0.00">
                  <c:v>7.965630247414447</c:v>
                </c:pt>
                <c:pt idx="4" formatCode="0.00">
                  <c:v>2.999272841788739</c:v>
                </c:pt>
                <c:pt idx="7" formatCode="0.00">
                  <c:v>6.469995958884912</c:v>
                </c:pt>
                <c:pt idx="10" formatCode="0.00">
                  <c:v>11.18350978703305</c:v>
                </c:pt>
                <c:pt idx="13" formatCode="0.00">
                  <c:v>8.14157575390761</c:v>
                </c:pt>
                <c:pt idx="16" formatCode="0.00">
                  <c:v>9.526463533859088</c:v>
                </c:pt>
                <c:pt idx="19" formatCode="0.00">
                  <c:v>7.32074845801482</c:v>
                </c:pt>
                <c:pt idx="26" formatCode="0.00">
                  <c:v>8.18998512146539</c:v>
                </c:pt>
                <c:pt idx="31" formatCode="0.00">
                  <c:v>6.100992928872779</c:v>
                </c:pt>
                <c:pt idx="35" formatCode="0.00">
                  <c:v>8.246822429722789</c:v>
                </c:pt>
                <c:pt idx="42" formatCode="0.00">
                  <c:v>4.660460102244943</c:v>
                </c:pt>
                <c:pt idx="46" formatCode="0.00">
                  <c:v>8.938476570568418</c:v>
                </c:pt>
                <c:pt idx="51" formatCode="0.00">
                  <c:v>6.992787832863825</c:v>
                </c:pt>
              </c:numCache>
            </c:numRef>
          </c:yVal>
          <c:smooth val="0"/>
        </c:ser>
        <c:ser>
          <c:idx val="2"/>
          <c:order val="2"/>
          <c:spPr>
            <a:ln w="47625">
              <a:noFill/>
            </a:ln>
          </c:spPr>
          <c:xVal>
            <c:numRef>
              <c:f>summary!$V$8:$V$59</c:f>
              <c:numCache>
                <c:formatCode>0.000</c:formatCode>
                <c:ptCount val="52"/>
                <c:pt idx="0">
                  <c:v>0.34371947384174</c:v>
                </c:pt>
                <c:pt idx="4">
                  <c:v>0.201099467447992</c:v>
                </c:pt>
                <c:pt idx="7">
                  <c:v>0.285916829228485</c:v>
                </c:pt>
                <c:pt idx="10">
                  <c:v>0.205246922121042</c:v>
                </c:pt>
                <c:pt idx="13">
                  <c:v>0.237898978581121</c:v>
                </c:pt>
                <c:pt idx="16">
                  <c:v>0.198211269391837</c:v>
                </c:pt>
                <c:pt idx="19">
                  <c:v>0.505234858061274</c:v>
                </c:pt>
                <c:pt idx="26">
                  <c:v>0.344630574799402</c:v>
                </c:pt>
                <c:pt idx="31">
                  <c:v>0.220630446021043</c:v>
                </c:pt>
                <c:pt idx="35">
                  <c:v>0.457513554468384</c:v>
                </c:pt>
                <c:pt idx="42">
                  <c:v>0.186149947216814</c:v>
                </c:pt>
                <c:pt idx="46">
                  <c:v>0.201463694548789</c:v>
                </c:pt>
                <c:pt idx="51">
                  <c:v>0.330187192389408</c:v>
                </c:pt>
              </c:numCache>
            </c:numRef>
          </c:xVal>
          <c:yVal>
            <c:numRef>
              <c:f>summary!$N$8:$N$59</c:f>
              <c:numCache>
                <c:formatCode>General</c:formatCode>
                <c:ptCount val="52"/>
                <c:pt idx="0" formatCode="0.00">
                  <c:v>7.965630247414447</c:v>
                </c:pt>
                <c:pt idx="4" formatCode="0.00">
                  <c:v>2.999272841788739</c:v>
                </c:pt>
                <c:pt idx="7" formatCode="0.00">
                  <c:v>6.469995958884912</c:v>
                </c:pt>
                <c:pt idx="10" formatCode="0.00">
                  <c:v>11.18350978703305</c:v>
                </c:pt>
                <c:pt idx="13" formatCode="0.00">
                  <c:v>8.14157575390761</c:v>
                </c:pt>
                <c:pt idx="16" formatCode="0.00">
                  <c:v>9.526463533859088</c:v>
                </c:pt>
                <c:pt idx="19" formatCode="0.00">
                  <c:v>7.32074845801482</c:v>
                </c:pt>
                <c:pt idx="26" formatCode="0.00">
                  <c:v>8.18998512146539</c:v>
                </c:pt>
                <c:pt idx="31" formatCode="0.00">
                  <c:v>6.100992928872779</c:v>
                </c:pt>
                <c:pt idx="35" formatCode="0.00">
                  <c:v>8.246822429722789</c:v>
                </c:pt>
                <c:pt idx="42" formatCode="0.00">
                  <c:v>4.660460102244943</c:v>
                </c:pt>
                <c:pt idx="46" formatCode="0.00">
                  <c:v>8.938476570568418</c:v>
                </c:pt>
                <c:pt idx="51" formatCode="0.00">
                  <c:v>6.992787832863825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824280"/>
        <c:axId val="-2087029896"/>
      </c:scatterChart>
      <c:valAx>
        <c:axId val="214182428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-2087029896"/>
        <c:crosses val="autoZero"/>
        <c:crossBetween val="midCat"/>
      </c:valAx>
      <c:valAx>
        <c:axId val="-2087029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41824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628650</xdr:colOff>
      <xdr:row>12</xdr:row>
      <xdr:rowOff>19050</xdr:rowOff>
    </xdr:from>
    <xdr:to>
      <xdr:col>32</xdr:col>
      <xdr:colOff>774700</xdr:colOff>
      <xdr:row>46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36"/>
  <sheetViews>
    <sheetView tabSelected="1" workbookViewId="0">
      <selection activeCell="D85" sqref="D85:P85"/>
    </sheetView>
  </sheetViews>
  <sheetFormatPr baseColWidth="10" defaultRowHeight="12" x14ac:dyDescent="0"/>
  <cols>
    <col min="1" max="1" width="16.5" customWidth="1"/>
    <col min="2" max="2" width="15.5" customWidth="1"/>
    <col min="3" max="5" width="8.5" customWidth="1"/>
  </cols>
  <sheetData>
    <row r="4" spans="1:28">
      <c r="A4" t="s">
        <v>0</v>
      </c>
    </row>
    <row r="6" spans="1:28">
      <c r="V6" t="s">
        <v>65</v>
      </c>
      <c r="X6" t="s">
        <v>66</v>
      </c>
      <c r="AA6" t="s">
        <v>184</v>
      </c>
      <c r="AB6" t="s">
        <v>185</v>
      </c>
    </row>
    <row r="7" spans="1:28">
      <c r="A7" t="s">
        <v>1</v>
      </c>
      <c r="B7" t="s">
        <v>2</v>
      </c>
      <c r="C7" t="s">
        <v>152</v>
      </c>
      <c r="D7" t="s">
        <v>153</v>
      </c>
      <c r="E7" t="s">
        <v>136</v>
      </c>
      <c r="F7" t="s">
        <v>3</v>
      </c>
      <c r="G7" t="s">
        <v>4</v>
      </c>
      <c r="H7" t="s">
        <v>5</v>
      </c>
      <c r="I7" t="s">
        <v>6</v>
      </c>
      <c r="J7" t="s">
        <v>5</v>
      </c>
      <c r="K7" t="s">
        <v>7</v>
      </c>
      <c r="L7" t="s">
        <v>5</v>
      </c>
      <c r="M7" t="s">
        <v>8</v>
      </c>
      <c r="N7" t="s">
        <v>5</v>
      </c>
      <c r="O7" t="s">
        <v>9</v>
      </c>
      <c r="P7" t="s">
        <v>5</v>
      </c>
      <c r="Q7" t="s">
        <v>10</v>
      </c>
      <c r="R7" t="s">
        <v>5</v>
      </c>
    </row>
    <row r="9" spans="1:28">
      <c r="A9" t="s">
        <v>11</v>
      </c>
      <c r="B9" t="s">
        <v>67</v>
      </c>
      <c r="C9" t="s">
        <v>154</v>
      </c>
      <c r="D9">
        <v>800</v>
      </c>
      <c r="E9">
        <v>0.25</v>
      </c>
      <c r="F9">
        <v>0.12809999999999999</v>
      </c>
      <c r="G9">
        <v>5.1132</v>
      </c>
      <c r="H9">
        <v>6.9599999999999995E-2</v>
      </c>
      <c r="I9">
        <v>16.908000000000001</v>
      </c>
      <c r="J9">
        <v>0.443</v>
      </c>
      <c r="K9">
        <v>522.28399999999999</v>
      </c>
      <c r="L9">
        <v>6.6859999999999999</v>
      </c>
      <c r="M9">
        <v>3.2890000000000001</v>
      </c>
      <c r="N9">
        <v>6.6000000000000003E-2</v>
      </c>
      <c r="O9">
        <v>102.1</v>
      </c>
      <c r="P9">
        <v>1</v>
      </c>
      <c r="Q9">
        <v>13.19</v>
      </c>
      <c r="R9">
        <v>2.64</v>
      </c>
      <c r="V9">
        <f>Q9</f>
        <v>13.19</v>
      </c>
      <c r="W9">
        <f>R9</f>
        <v>2.64</v>
      </c>
      <c r="X9">
        <f>SUM(V9:V10)</f>
        <v>14.34</v>
      </c>
      <c r="Y9" s="1">
        <f>SQRT(W9^2+W10^2)</f>
        <v>2.9929416967258149</v>
      </c>
      <c r="Z9" t="s">
        <v>67</v>
      </c>
      <c r="AA9" s="5">
        <f>(I9+I10)/F9</f>
        <v>152.26385636221704</v>
      </c>
      <c r="AB9" s="5">
        <f>AA9-X9</f>
        <v>137.92385636221704</v>
      </c>
    </row>
    <row r="10" spans="1:28">
      <c r="A10" t="s">
        <v>12</v>
      </c>
      <c r="D10">
        <v>1100</v>
      </c>
      <c r="E10">
        <v>0.25</v>
      </c>
      <c r="F10">
        <v>0.12809999999999999</v>
      </c>
      <c r="G10">
        <v>0.81869999999999998</v>
      </c>
      <c r="H10">
        <v>1.5800000000000002E-2</v>
      </c>
      <c r="I10">
        <v>2.597</v>
      </c>
      <c r="J10">
        <v>0.186</v>
      </c>
      <c r="K10">
        <v>80.495999999999995</v>
      </c>
      <c r="L10">
        <v>3.988</v>
      </c>
      <c r="M10">
        <v>3.1379999999999999</v>
      </c>
      <c r="N10">
        <v>0.22</v>
      </c>
      <c r="O10">
        <v>98.4</v>
      </c>
      <c r="P10">
        <v>4.8</v>
      </c>
      <c r="Q10">
        <v>1.1499999999999999</v>
      </c>
      <c r="R10">
        <v>1.41</v>
      </c>
      <c r="V10">
        <f>Q10</f>
        <v>1.1499999999999999</v>
      </c>
      <c r="W10">
        <f>R10</f>
        <v>1.41</v>
      </c>
    </row>
    <row r="12" spans="1:28">
      <c r="A12" t="s">
        <v>63</v>
      </c>
      <c r="C12" t="s">
        <v>155</v>
      </c>
      <c r="D12">
        <v>800</v>
      </c>
      <c r="E12">
        <v>0.25</v>
      </c>
      <c r="F12">
        <v>0.16120000000000001</v>
      </c>
      <c r="G12">
        <v>6.5392000000000001</v>
      </c>
      <c r="H12">
        <v>7.2800000000000004E-2</v>
      </c>
      <c r="I12">
        <v>20.821000000000002</v>
      </c>
      <c r="J12">
        <v>0.61</v>
      </c>
      <c r="K12">
        <v>664.97299999999996</v>
      </c>
      <c r="L12">
        <v>9.8719999999999999</v>
      </c>
      <c r="M12">
        <v>3.1</v>
      </c>
      <c r="N12">
        <v>4.3999999999999997E-2</v>
      </c>
      <c r="O12">
        <v>101</v>
      </c>
      <c r="P12">
        <v>0.7</v>
      </c>
      <c r="Q12">
        <v>5.72</v>
      </c>
      <c r="R12">
        <v>1.79</v>
      </c>
      <c r="V12">
        <f>Q12</f>
        <v>5.72</v>
      </c>
      <c r="W12">
        <f>R12</f>
        <v>1.79</v>
      </c>
      <c r="X12">
        <f>SUM(V12:V13)</f>
        <v>6.97</v>
      </c>
      <c r="Y12" s="1">
        <f>SQRT(W12^2+W13^2)</f>
        <v>2.0359273071502333</v>
      </c>
      <c r="AA12" s="5">
        <f>(I12+I13)/F12</f>
        <v>157.20223325062034</v>
      </c>
      <c r="AB12" s="5">
        <f>AA12-X12</f>
        <v>150.23223325062034</v>
      </c>
    </row>
    <row r="13" spans="1:28">
      <c r="A13" t="s">
        <v>64</v>
      </c>
      <c r="D13">
        <v>1100</v>
      </c>
      <c r="E13">
        <v>0.25</v>
      </c>
      <c r="F13">
        <v>0.16120000000000001</v>
      </c>
      <c r="G13">
        <v>1.4241999999999999</v>
      </c>
      <c r="H13">
        <v>2.1700000000000001E-2</v>
      </c>
      <c r="I13">
        <v>4.5199999999999996</v>
      </c>
      <c r="J13">
        <v>0.19600000000000001</v>
      </c>
      <c r="K13">
        <v>142.09200000000001</v>
      </c>
      <c r="L13">
        <v>3.6139999999999999</v>
      </c>
      <c r="M13">
        <v>3.1</v>
      </c>
      <c r="N13">
        <v>0.11</v>
      </c>
      <c r="O13">
        <v>99.4</v>
      </c>
      <c r="P13">
        <v>2.4</v>
      </c>
      <c r="Q13">
        <v>1.25</v>
      </c>
      <c r="R13">
        <v>0.97</v>
      </c>
      <c r="V13">
        <f>Q13</f>
        <v>1.25</v>
      </c>
      <c r="W13">
        <f>R13</f>
        <v>0.97</v>
      </c>
    </row>
    <row r="15" spans="1:28">
      <c r="A15" t="s">
        <v>46</v>
      </c>
      <c r="C15" t="s">
        <v>156</v>
      </c>
      <c r="D15">
        <v>800</v>
      </c>
      <c r="E15">
        <v>0.25</v>
      </c>
      <c r="F15">
        <v>0.15579999999999999</v>
      </c>
      <c r="G15">
        <v>6.2637999999999998</v>
      </c>
      <c r="H15">
        <v>9.0700000000000003E-2</v>
      </c>
      <c r="I15">
        <v>19.683</v>
      </c>
      <c r="J15">
        <v>0.39300000000000002</v>
      </c>
      <c r="K15">
        <v>629.11500000000001</v>
      </c>
      <c r="L15">
        <v>9.0860000000000003</v>
      </c>
      <c r="M15">
        <v>3.11</v>
      </c>
      <c r="N15">
        <v>0.05</v>
      </c>
      <c r="O15">
        <v>100.6</v>
      </c>
      <c r="P15">
        <v>0.5</v>
      </c>
      <c r="Q15">
        <v>6.08</v>
      </c>
      <c r="R15">
        <v>2</v>
      </c>
      <c r="V15">
        <f>Q15</f>
        <v>6.08</v>
      </c>
      <c r="W15">
        <f>R15</f>
        <v>2</v>
      </c>
      <c r="X15">
        <f>SUM(V15:V16)</f>
        <v>6.08</v>
      </c>
      <c r="Y15" s="1">
        <f>SQRT(W15^2+W16^2)</f>
        <v>2</v>
      </c>
      <c r="AA15" s="5">
        <f>(I15+I16)/F15</f>
        <v>150.66752246469835</v>
      </c>
      <c r="AB15" s="5">
        <f>AA15-X15</f>
        <v>144.58752246469834</v>
      </c>
    </row>
    <row r="16" spans="1:28">
      <c r="A16" t="s">
        <v>47</v>
      </c>
      <c r="D16">
        <v>1100</v>
      </c>
      <c r="E16">
        <v>0.25</v>
      </c>
      <c r="F16">
        <v>0.15579999999999999</v>
      </c>
      <c r="G16">
        <v>1.2783</v>
      </c>
      <c r="H16">
        <v>2.29E-2</v>
      </c>
      <c r="I16">
        <v>3.7909999999999999</v>
      </c>
      <c r="J16">
        <v>0.129</v>
      </c>
      <c r="K16">
        <v>130.61500000000001</v>
      </c>
      <c r="L16">
        <v>2.9329999999999998</v>
      </c>
      <c r="M16">
        <v>2.95</v>
      </c>
      <c r="N16">
        <v>9.5000000000000001E-2</v>
      </c>
      <c r="O16">
        <v>102.5</v>
      </c>
      <c r="P16">
        <v>1.9</v>
      </c>
      <c r="Q16">
        <v>-7.0000000000000007E-2</v>
      </c>
      <c r="R16">
        <v>0.78</v>
      </c>
    </row>
    <row r="18" spans="1:28">
      <c r="A18" t="s">
        <v>13</v>
      </c>
      <c r="B18" t="s">
        <v>68</v>
      </c>
      <c r="C18" t="s">
        <v>154</v>
      </c>
      <c r="D18">
        <v>800</v>
      </c>
      <c r="E18">
        <v>0.25</v>
      </c>
      <c r="F18">
        <v>0.13450000000000001</v>
      </c>
      <c r="G18">
        <v>1.8703000000000001</v>
      </c>
      <c r="H18">
        <v>2.8899999999999999E-2</v>
      </c>
      <c r="I18">
        <v>6.016</v>
      </c>
      <c r="J18">
        <v>0.26900000000000002</v>
      </c>
      <c r="K18">
        <v>195.39</v>
      </c>
      <c r="L18">
        <v>4.7910000000000004</v>
      </c>
      <c r="M18">
        <v>3.1989999999999998</v>
      </c>
      <c r="N18">
        <v>0.13300000000000001</v>
      </c>
      <c r="O18">
        <v>104.5</v>
      </c>
      <c r="P18">
        <v>2.5</v>
      </c>
      <c r="Q18">
        <v>3.34</v>
      </c>
      <c r="R18">
        <v>1.85</v>
      </c>
      <c r="V18">
        <f>Q18</f>
        <v>3.34</v>
      </c>
      <c r="W18">
        <f>R18</f>
        <v>1.85</v>
      </c>
      <c r="X18">
        <f>SUM(V18:V19)</f>
        <v>3.34</v>
      </c>
      <c r="Y18" s="1">
        <f>SQRT(W18^2+W19^2)</f>
        <v>1.85</v>
      </c>
      <c r="Z18" t="s">
        <v>68</v>
      </c>
      <c r="AA18" s="5">
        <f>(I18+I19)/F18</f>
        <v>53.338289962825272</v>
      </c>
      <c r="AB18" s="5">
        <f>AA18-X18</f>
        <v>49.998289962825268</v>
      </c>
    </row>
    <row r="19" spans="1:28">
      <c r="A19" t="s">
        <v>14</v>
      </c>
      <c r="D19">
        <v>1100</v>
      </c>
      <c r="E19">
        <v>0.25</v>
      </c>
      <c r="F19">
        <v>0.13450000000000001</v>
      </c>
      <c r="G19">
        <v>0.34160000000000001</v>
      </c>
      <c r="H19">
        <v>1.0800000000000001E-2</v>
      </c>
      <c r="I19">
        <v>1.1579999999999999</v>
      </c>
      <c r="J19">
        <v>0.157</v>
      </c>
      <c r="K19">
        <v>34.408000000000001</v>
      </c>
      <c r="L19">
        <v>3.7080000000000002</v>
      </c>
      <c r="M19">
        <v>3.3519999999999999</v>
      </c>
      <c r="N19">
        <v>0.45500000000000002</v>
      </c>
      <c r="O19">
        <v>100.9</v>
      </c>
      <c r="P19">
        <v>10.9</v>
      </c>
      <c r="Q19">
        <v>1</v>
      </c>
      <c r="R19">
        <v>1.1499999999999999</v>
      </c>
    </row>
    <row r="21" spans="1:28">
      <c r="A21" t="s">
        <v>61</v>
      </c>
      <c r="C21" t="s">
        <v>155</v>
      </c>
      <c r="D21">
        <v>800</v>
      </c>
      <c r="E21">
        <v>0.25</v>
      </c>
      <c r="F21">
        <v>0.1469</v>
      </c>
      <c r="G21">
        <v>1.8387</v>
      </c>
      <c r="H21">
        <v>2.6100000000000002E-2</v>
      </c>
      <c r="I21">
        <v>5.766</v>
      </c>
      <c r="J21">
        <v>0.21099999999999999</v>
      </c>
      <c r="K21">
        <v>190.07499999999999</v>
      </c>
      <c r="L21">
        <v>3.9849999999999999</v>
      </c>
      <c r="M21">
        <v>3.0529999999999999</v>
      </c>
      <c r="N21">
        <v>8.4000000000000005E-2</v>
      </c>
      <c r="O21">
        <v>102.7</v>
      </c>
      <c r="P21">
        <v>1.9</v>
      </c>
      <c r="Q21">
        <v>1.18</v>
      </c>
      <c r="R21">
        <v>1.05</v>
      </c>
      <c r="V21">
        <f>Q21</f>
        <v>1.18</v>
      </c>
      <c r="W21">
        <f>R21</f>
        <v>1.05</v>
      </c>
      <c r="X21">
        <f>SUM(V21:V22)</f>
        <v>2.8499999999999996</v>
      </c>
      <c r="Y21" s="1">
        <f>SQRT(W21^2+W22^2)</f>
        <v>1.2244998979175132</v>
      </c>
      <c r="AA21" s="5">
        <f>(I21+I22)/F21</f>
        <v>48.00544588155207</v>
      </c>
      <c r="AB21" s="5">
        <f>AA21-X21</f>
        <v>45.155445881552069</v>
      </c>
    </row>
    <row r="22" spans="1:28">
      <c r="A22" t="s">
        <v>62</v>
      </c>
      <c r="D22">
        <v>1100</v>
      </c>
      <c r="E22">
        <v>0.25</v>
      </c>
      <c r="F22">
        <v>0.1469</v>
      </c>
      <c r="G22">
        <v>0.34139999999999998</v>
      </c>
      <c r="H22">
        <v>1.6400000000000001E-2</v>
      </c>
      <c r="I22">
        <v>1.286</v>
      </c>
      <c r="J22">
        <v>8.8999999999999996E-2</v>
      </c>
      <c r="K22">
        <v>38.017000000000003</v>
      </c>
      <c r="L22">
        <v>3</v>
      </c>
      <c r="M22">
        <v>3.6779999999999999</v>
      </c>
      <c r="N22">
        <v>0.28799999999999998</v>
      </c>
      <c r="O22">
        <v>111</v>
      </c>
      <c r="P22">
        <v>9.8000000000000007</v>
      </c>
      <c r="Q22">
        <v>1.67</v>
      </c>
      <c r="R22">
        <v>0.63</v>
      </c>
      <c r="V22">
        <f>Q22</f>
        <v>1.67</v>
      </c>
      <c r="W22">
        <f>R22</f>
        <v>0.63</v>
      </c>
    </row>
    <row r="24" spans="1:28">
      <c r="A24" t="s">
        <v>15</v>
      </c>
      <c r="B24" t="s">
        <v>69</v>
      </c>
      <c r="C24" t="s">
        <v>154</v>
      </c>
      <c r="D24">
        <v>800</v>
      </c>
      <c r="E24">
        <v>0.25</v>
      </c>
      <c r="F24">
        <v>0.13450000000000001</v>
      </c>
      <c r="G24">
        <v>7.4560000000000004</v>
      </c>
      <c r="H24">
        <v>0.1074</v>
      </c>
      <c r="I24">
        <v>22.54</v>
      </c>
      <c r="J24">
        <v>0.52100000000000002</v>
      </c>
      <c r="K24">
        <v>745.81799999999998</v>
      </c>
      <c r="L24">
        <v>8.5470000000000006</v>
      </c>
      <c r="M24">
        <v>3.0070000000000001</v>
      </c>
      <c r="N24">
        <v>0.05</v>
      </c>
      <c r="O24">
        <v>100.1</v>
      </c>
      <c r="P24">
        <v>0.9</v>
      </c>
      <c r="Q24" s="1">
        <v>2.66</v>
      </c>
      <c r="R24" s="1">
        <v>2.78</v>
      </c>
      <c r="S24" s="1"/>
      <c r="T24" s="1"/>
      <c r="U24" s="1"/>
      <c r="V24">
        <f>Q24</f>
        <v>2.66</v>
      </c>
      <c r="W24">
        <f>R24</f>
        <v>2.78</v>
      </c>
      <c r="X24">
        <f>SUM(V24:V25)</f>
        <v>5.28</v>
      </c>
      <c r="Y24" s="1">
        <f>SQRT(W24^2+W25^2)</f>
        <v>3.3064331234730879</v>
      </c>
      <c r="Z24" t="s">
        <v>69</v>
      </c>
      <c r="AA24" s="5">
        <f>(I24+I25)/F24</f>
        <v>204.88475836431223</v>
      </c>
      <c r="AB24" s="5">
        <f>AA24-X24</f>
        <v>199.60475836431223</v>
      </c>
    </row>
    <row r="25" spans="1:28">
      <c r="A25" t="s">
        <v>16</v>
      </c>
      <c r="D25">
        <v>1100</v>
      </c>
      <c r="E25">
        <v>0.25</v>
      </c>
      <c r="F25">
        <v>0.13450000000000001</v>
      </c>
      <c r="G25">
        <v>1.5580000000000001</v>
      </c>
      <c r="H25">
        <v>2.41E-2</v>
      </c>
      <c r="I25">
        <v>5.0170000000000003</v>
      </c>
      <c r="J25">
        <v>0.255</v>
      </c>
      <c r="K25">
        <v>160.28</v>
      </c>
      <c r="L25">
        <v>4.3230000000000004</v>
      </c>
      <c r="M25">
        <v>3.1840000000000002</v>
      </c>
      <c r="N25">
        <v>0.154</v>
      </c>
      <c r="O25">
        <v>103</v>
      </c>
      <c r="P25">
        <v>2.7</v>
      </c>
      <c r="Q25" s="1">
        <v>2.62</v>
      </c>
      <c r="R25" s="1">
        <v>1.79</v>
      </c>
      <c r="S25" s="1"/>
      <c r="T25" s="1"/>
      <c r="U25" s="1"/>
      <c r="V25">
        <f>Q25</f>
        <v>2.62</v>
      </c>
      <c r="W25">
        <f>R25</f>
        <v>1.79</v>
      </c>
      <c r="X25" s="1"/>
    </row>
    <row r="27" spans="1:28">
      <c r="A27" t="s">
        <v>32</v>
      </c>
      <c r="C27" t="s">
        <v>155</v>
      </c>
      <c r="D27">
        <v>800</v>
      </c>
      <c r="E27">
        <v>0.25</v>
      </c>
      <c r="F27">
        <v>0.14319999999999999</v>
      </c>
      <c r="G27">
        <v>7.3137999999999996</v>
      </c>
      <c r="H27">
        <v>0.12520000000000001</v>
      </c>
      <c r="I27">
        <v>22.350999999999999</v>
      </c>
      <c r="J27">
        <v>0.53400000000000003</v>
      </c>
      <c r="K27">
        <v>732.899</v>
      </c>
      <c r="L27">
        <v>11.262</v>
      </c>
      <c r="M27">
        <v>3.0529999999999999</v>
      </c>
      <c r="N27">
        <v>3.5999999999999997E-2</v>
      </c>
      <c r="O27">
        <v>100.3</v>
      </c>
      <c r="P27">
        <v>0.5</v>
      </c>
      <c r="Q27">
        <v>4.8</v>
      </c>
      <c r="R27">
        <v>1.83</v>
      </c>
      <c r="V27">
        <f>Q27</f>
        <v>4.8</v>
      </c>
      <c r="W27">
        <f>R27</f>
        <v>1.83</v>
      </c>
      <c r="X27">
        <f>SUM(V27:V28)</f>
        <v>6.9499999999999993</v>
      </c>
      <c r="Y27" s="1">
        <f>SQRT(W27^2+W28^2)</f>
        <v>2.0999523804124705</v>
      </c>
      <c r="AA27" s="5">
        <f>(I27+I28)/F27</f>
        <v>196.43156424581005</v>
      </c>
      <c r="AB27" s="5">
        <f>AA27-X27</f>
        <v>189.48156424581006</v>
      </c>
    </row>
    <row r="28" spans="1:28">
      <c r="A28" t="s">
        <v>33</v>
      </c>
      <c r="D28">
        <v>1100</v>
      </c>
      <c r="E28">
        <v>0.25</v>
      </c>
      <c r="F28">
        <v>0.14319999999999999</v>
      </c>
      <c r="G28">
        <v>1.8452999999999999</v>
      </c>
      <c r="H28">
        <v>3.3500000000000002E-2</v>
      </c>
      <c r="I28">
        <v>5.7779999999999996</v>
      </c>
      <c r="J28">
        <v>0.188</v>
      </c>
      <c r="K28">
        <v>188.011</v>
      </c>
      <c r="L28">
        <v>3.5619999999999998</v>
      </c>
      <c r="M28">
        <v>3.125</v>
      </c>
      <c r="N28">
        <v>7.9000000000000001E-2</v>
      </c>
      <c r="O28">
        <v>102</v>
      </c>
      <c r="P28">
        <v>1.2</v>
      </c>
      <c r="Q28">
        <v>2.15</v>
      </c>
      <c r="R28">
        <v>1.03</v>
      </c>
      <c r="V28">
        <f>Q28</f>
        <v>2.15</v>
      </c>
      <c r="W28">
        <f>R28</f>
        <v>1.03</v>
      </c>
    </row>
    <row r="30" spans="1:28">
      <c r="A30" t="s">
        <v>17</v>
      </c>
      <c r="B30" t="s">
        <v>70</v>
      </c>
      <c r="C30" t="s">
        <v>154</v>
      </c>
      <c r="D30">
        <v>800</v>
      </c>
      <c r="E30">
        <v>0.25</v>
      </c>
      <c r="F30">
        <v>0.1482</v>
      </c>
      <c r="G30">
        <v>4.4173</v>
      </c>
      <c r="H30">
        <v>5.04E-2</v>
      </c>
      <c r="I30">
        <v>14.811999999999999</v>
      </c>
      <c r="J30">
        <v>0.48299999999999998</v>
      </c>
      <c r="K30">
        <v>444.21199999999999</v>
      </c>
      <c r="L30">
        <v>5.343</v>
      </c>
      <c r="M30">
        <v>3.3159999999999998</v>
      </c>
      <c r="N30">
        <v>9.5000000000000001E-2</v>
      </c>
      <c r="O30">
        <v>101.7</v>
      </c>
      <c r="P30">
        <v>1</v>
      </c>
      <c r="Q30">
        <v>10.66</v>
      </c>
      <c r="R30">
        <v>2.85</v>
      </c>
      <c r="V30">
        <f>Q30</f>
        <v>10.66</v>
      </c>
      <c r="W30">
        <f>R30</f>
        <v>2.85</v>
      </c>
      <c r="X30">
        <f>SUM(V30:V31)</f>
        <v>12.21</v>
      </c>
      <c r="Y30" s="1">
        <f>SQRT(W30^2+W31^2)</f>
        <v>3.1493015098589718</v>
      </c>
      <c r="Z30" t="s">
        <v>70</v>
      </c>
      <c r="AA30" s="5">
        <f>(I30+I31)/F30</f>
        <v>127.74628879892038</v>
      </c>
      <c r="AB30" s="5">
        <f>AA30-X30</f>
        <v>115.53628879892037</v>
      </c>
    </row>
    <row r="31" spans="1:28">
      <c r="A31" t="s">
        <v>18</v>
      </c>
      <c r="D31">
        <v>1100</v>
      </c>
      <c r="E31">
        <v>0.25</v>
      </c>
      <c r="F31">
        <v>0.1482</v>
      </c>
      <c r="G31">
        <v>1.3031999999999999</v>
      </c>
      <c r="H31">
        <v>1.8100000000000002E-2</v>
      </c>
      <c r="I31">
        <v>4.12</v>
      </c>
      <c r="J31">
        <v>0.21</v>
      </c>
      <c r="K31">
        <v>132.614</v>
      </c>
      <c r="L31">
        <v>3.794</v>
      </c>
      <c r="M31">
        <v>3.1349999999999998</v>
      </c>
      <c r="N31">
        <v>0.152</v>
      </c>
      <c r="O31">
        <v>103.1</v>
      </c>
      <c r="P31">
        <v>2.9</v>
      </c>
      <c r="Q31">
        <v>1.55</v>
      </c>
      <c r="R31">
        <v>1.34</v>
      </c>
      <c r="V31">
        <f>Q31</f>
        <v>1.55</v>
      </c>
      <c r="W31">
        <f>R31</f>
        <v>1.34</v>
      </c>
    </row>
    <row r="33" spans="1:28">
      <c r="A33" t="s">
        <v>34</v>
      </c>
      <c r="C33" t="s">
        <v>155</v>
      </c>
      <c r="D33">
        <v>800</v>
      </c>
      <c r="E33">
        <v>0.25</v>
      </c>
      <c r="F33">
        <v>0.14530000000000001</v>
      </c>
      <c r="G33">
        <v>4.8670999999999998</v>
      </c>
      <c r="H33">
        <v>8.6999999999999994E-2</v>
      </c>
      <c r="I33">
        <v>15.656000000000001</v>
      </c>
      <c r="J33">
        <v>0.42699999999999999</v>
      </c>
      <c r="K33">
        <v>491.262</v>
      </c>
      <c r="L33">
        <v>7.9829999999999997</v>
      </c>
      <c r="M33">
        <v>3.2130000000000001</v>
      </c>
      <c r="N33">
        <v>5.7000000000000002E-2</v>
      </c>
      <c r="O33">
        <v>101.1</v>
      </c>
      <c r="P33">
        <v>0.7</v>
      </c>
      <c r="Q33">
        <v>8.52</v>
      </c>
      <c r="R33">
        <v>1.92</v>
      </c>
      <c r="V33">
        <f>Q33</f>
        <v>8.52</v>
      </c>
      <c r="W33">
        <f>R33</f>
        <v>1.92</v>
      </c>
      <c r="X33">
        <f>SUM(V33:V34)</f>
        <v>10.719999999999999</v>
      </c>
      <c r="Y33" s="1">
        <f>SQRT(W33^2+W34^2)</f>
        <v>2.116246677492962</v>
      </c>
      <c r="AA33" s="5">
        <f>(I33+I34)/F33</f>
        <v>132.79421885753612</v>
      </c>
      <c r="AB33" s="5">
        <f>AA33-X33</f>
        <v>122.07421885753612</v>
      </c>
    </row>
    <row r="34" spans="1:28">
      <c r="A34" t="s">
        <v>35</v>
      </c>
      <c r="D34">
        <v>1100</v>
      </c>
      <c r="E34">
        <v>0.25</v>
      </c>
      <c r="F34">
        <v>0.14530000000000001</v>
      </c>
      <c r="G34">
        <v>1.1193</v>
      </c>
      <c r="H34">
        <v>2.12E-2</v>
      </c>
      <c r="I34">
        <v>3.6389999999999998</v>
      </c>
      <c r="J34">
        <v>0.14899999999999999</v>
      </c>
      <c r="K34">
        <v>116.923</v>
      </c>
      <c r="L34">
        <v>2.722</v>
      </c>
      <c r="M34">
        <v>3.2440000000000002</v>
      </c>
      <c r="N34">
        <v>0.115</v>
      </c>
      <c r="O34">
        <v>104.6</v>
      </c>
      <c r="P34">
        <v>2</v>
      </c>
      <c r="Q34">
        <v>2.2000000000000002</v>
      </c>
      <c r="R34">
        <v>0.89</v>
      </c>
      <c r="V34">
        <f>Q34</f>
        <v>2.2000000000000002</v>
      </c>
      <c r="W34">
        <f>R34</f>
        <v>0.89</v>
      </c>
    </row>
    <row r="36" spans="1:28">
      <c r="A36" t="s">
        <v>19</v>
      </c>
      <c r="B36" t="s">
        <v>71</v>
      </c>
      <c r="C36" t="s">
        <v>154</v>
      </c>
      <c r="D36">
        <v>800</v>
      </c>
      <c r="E36">
        <v>0.25</v>
      </c>
      <c r="F36">
        <v>0.16039999999999999</v>
      </c>
      <c r="G36">
        <v>5.3</v>
      </c>
      <c r="H36">
        <v>5.9299999999999999E-2</v>
      </c>
      <c r="I36">
        <v>17.137</v>
      </c>
      <c r="J36">
        <v>0.39100000000000001</v>
      </c>
      <c r="K36">
        <v>534.79999999999995</v>
      </c>
      <c r="L36">
        <v>6.4119999999999999</v>
      </c>
      <c r="M36">
        <v>3.198</v>
      </c>
      <c r="N36">
        <v>5.5E-2</v>
      </c>
      <c r="O36">
        <v>102.1</v>
      </c>
      <c r="P36">
        <v>1</v>
      </c>
      <c r="Q36">
        <v>7.93</v>
      </c>
      <c r="R36">
        <v>1.83</v>
      </c>
      <c r="V36">
        <f>Q36</f>
        <v>7.93</v>
      </c>
      <c r="W36">
        <f>R36</f>
        <v>1.83</v>
      </c>
      <c r="X36">
        <f>SUM(V36:V37)</f>
        <v>9.9</v>
      </c>
      <c r="Y36" s="1">
        <f>SQRT(W36^2+W37^2)</f>
        <v>2.1560380330597142</v>
      </c>
      <c r="Z36" t="s">
        <v>71</v>
      </c>
      <c r="AA36" s="5">
        <f>(I36+I37)/F36</f>
        <v>118.99002493765589</v>
      </c>
      <c r="AB36" s="5">
        <f>AA36-X36</f>
        <v>109.09002493765588</v>
      </c>
    </row>
    <row r="37" spans="1:28">
      <c r="A37" t="s">
        <v>20</v>
      </c>
      <c r="D37">
        <v>1100</v>
      </c>
      <c r="E37">
        <v>0.25</v>
      </c>
      <c r="F37">
        <v>0.16039999999999999</v>
      </c>
      <c r="G37">
        <v>0.54690000000000005</v>
      </c>
      <c r="H37">
        <v>1.18E-2</v>
      </c>
      <c r="I37">
        <v>1.9490000000000001</v>
      </c>
      <c r="J37">
        <v>0.187</v>
      </c>
      <c r="K37">
        <v>57.381</v>
      </c>
      <c r="L37">
        <v>3.8330000000000002</v>
      </c>
      <c r="M37">
        <v>3.5350000000000001</v>
      </c>
      <c r="N37">
        <v>0.33500000000000002</v>
      </c>
      <c r="O37">
        <v>106.3</v>
      </c>
      <c r="P37">
        <v>7.1</v>
      </c>
      <c r="Q37">
        <v>1.97</v>
      </c>
      <c r="R37">
        <v>1.1399999999999999</v>
      </c>
      <c r="V37">
        <f>Q37</f>
        <v>1.97</v>
      </c>
      <c r="W37">
        <f>R37</f>
        <v>1.1399999999999999</v>
      </c>
    </row>
    <row r="39" spans="1:28">
      <c r="A39" t="s">
        <v>36</v>
      </c>
      <c r="C39" t="s">
        <v>155</v>
      </c>
      <c r="D39">
        <v>800</v>
      </c>
      <c r="E39">
        <v>0.25</v>
      </c>
      <c r="F39">
        <v>0.15190000000000001</v>
      </c>
      <c r="G39">
        <v>4.8506</v>
      </c>
      <c r="H39">
        <v>8.48E-2</v>
      </c>
      <c r="I39">
        <v>15.369</v>
      </c>
      <c r="J39">
        <v>0.377</v>
      </c>
      <c r="K39">
        <v>493.96699999999998</v>
      </c>
      <c r="L39">
        <v>8.07</v>
      </c>
      <c r="M39">
        <v>3.1640000000000001</v>
      </c>
      <c r="N39">
        <v>4.1000000000000002E-2</v>
      </c>
      <c r="O39">
        <v>102</v>
      </c>
      <c r="P39">
        <v>0.6</v>
      </c>
      <c r="Q39">
        <v>6.57</v>
      </c>
      <c r="R39">
        <v>1.3</v>
      </c>
      <c r="V39">
        <f>Q39</f>
        <v>6.57</v>
      </c>
      <c r="W39">
        <f>R39</f>
        <v>1.3</v>
      </c>
      <c r="X39">
        <f>SUM(V39:V40)</f>
        <v>7.4</v>
      </c>
      <c r="Y39" s="1">
        <f>SQRT(W39^2+W40^2)</f>
        <v>1.4001428498549711</v>
      </c>
      <c r="AA39" s="5">
        <f>(I39+I40)/F39</f>
        <v>109.07175773535221</v>
      </c>
      <c r="AB39" s="5">
        <f>AA39-X39</f>
        <v>101.6717577353522</v>
      </c>
    </row>
    <row r="40" spans="1:28">
      <c r="A40" t="s">
        <v>37</v>
      </c>
      <c r="D40">
        <v>1100</v>
      </c>
      <c r="E40">
        <v>0.25</v>
      </c>
      <c r="F40">
        <v>0.15190000000000001</v>
      </c>
      <c r="G40">
        <v>0.3614</v>
      </c>
      <c r="H40">
        <v>1.1599999999999999E-2</v>
      </c>
      <c r="I40">
        <v>1.1990000000000001</v>
      </c>
      <c r="J40">
        <v>7.9000000000000001E-2</v>
      </c>
      <c r="K40">
        <v>39.421999999999997</v>
      </c>
      <c r="L40">
        <v>1.79</v>
      </c>
      <c r="M40">
        <v>3.3090000000000002</v>
      </c>
      <c r="N40">
        <v>0.223</v>
      </c>
      <c r="O40">
        <v>109.2</v>
      </c>
      <c r="P40">
        <v>5.4</v>
      </c>
      <c r="Q40">
        <v>0.83</v>
      </c>
      <c r="R40">
        <v>0.52</v>
      </c>
      <c r="V40">
        <f>Q40</f>
        <v>0.83</v>
      </c>
      <c r="W40">
        <f>R40</f>
        <v>0.52</v>
      </c>
    </row>
    <row r="41" spans="1:28">
      <c r="B41" s="2"/>
      <c r="C41" s="2"/>
      <c r="D41" s="2"/>
      <c r="E41" s="2"/>
    </row>
    <row r="42" spans="1:28">
      <c r="A42" t="s">
        <v>21</v>
      </c>
      <c r="B42" t="s">
        <v>72</v>
      </c>
      <c r="C42" t="s">
        <v>154</v>
      </c>
      <c r="D42">
        <v>800</v>
      </c>
      <c r="E42">
        <v>0.25</v>
      </c>
      <c r="F42">
        <v>0.14369999999999999</v>
      </c>
      <c r="G42">
        <v>5.7240000000000002</v>
      </c>
      <c r="H42">
        <v>6.4500000000000002E-2</v>
      </c>
      <c r="I42">
        <v>17.914999999999999</v>
      </c>
      <c r="J42">
        <v>0.4</v>
      </c>
      <c r="K42">
        <v>566.88</v>
      </c>
      <c r="L42">
        <v>6.8529999999999998</v>
      </c>
      <c r="M42">
        <v>3.097</v>
      </c>
      <c r="N42">
        <v>5.1999999999999998E-2</v>
      </c>
      <c r="O42">
        <v>100.2</v>
      </c>
      <c r="P42">
        <v>1</v>
      </c>
      <c r="Q42">
        <v>5.5</v>
      </c>
      <c r="R42">
        <v>2.06</v>
      </c>
      <c r="V42">
        <f>Q42</f>
        <v>5.5</v>
      </c>
      <c r="W42">
        <f>R42</f>
        <v>2.06</v>
      </c>
      <c r="X42">
        <f>SUM(V42:V43)</f>
        <v>8.9499999999999993</v>
      </c>
      <c r="Y42" s="1">
        <f>SQRT(W42^2+W43^2)</f>
        <v>2.6083711392361324</v>
      </c>
      <c r="Z42" t="s">
        <v>72</v>
      </c>
      <c r="AA42" s="5">
        <f>(I42+I43)/F42</f>
        <v>163.32637439109254</v>
      </c>
      <c r="AB42" s="5">
        <f>AA42-X42</f>
        <v>154.37637439109255</v>
      </c>
    </row>
    <row r="43" spans="1:28">
      <c r="A43" t="s">
        <v>22</v>
      </c>
      <c r="D43">
        <v>1100</v>
      </c>
      <c r="E43">
        <v>0.25</v>
      </c>
      <c r="F43">
        <v>0.14369999999999999</v>
      </c>
      <c r="G43">
        <v>1.7044999999999999</v>
      </c>
      <c r="H43">
        <v>2.2800000000000001E-2</v>
      </c>
      <c r="I43">
        <v>5.5549999999999997</v>
      </c>
      <c r="J43">
        <v>0.248</v>
      </c>
      <c r="K43">
        <v>174.75299999999999</v>
      </c>
      <c r="L43">
        <v>4.4950000000000001</v>
      </c>
      <c r="M43">
        <v>3.2490000000000001</v>
      </c>
      <c r="N43">
        <v>0.13500000000000001</v>
      </c>
      <c r="O43">
        <v>103.8</v>
      </c>
      <c r="P43">
        <v>2.5</v>
      </c>
      <c r="Q43">
        <v>3.45</v>
      </c>
      <c r="R43">
        <v>1.6</v>
      </c>
      <c r="V43">
        <f>Q43</f>
        <v>3.45</v>
      </c>
      <c r="W43">
        <f>R43</f>
        <v>1.6</v>
      </c>
    </row>
    <row r="45" spans="1:28">
      <c r="A45" t="s">
        <v>38</v>
      </c>
      <c r="C45" t="s">
        <v>155</v>
      </c>
      <c r="D45">
        <v>800</v>
      </c>
      <c r="E45">
        <v>0.25</v>
      </c>
      <c r="F45">
        <v>0.15720000000000001</v>
      </c>
      <c r="G45">
        <v>6.4785000000000004</v>
      </c>
      <c r="H45">
        <v>0.1133</v>
      </c>
      <c r="I45">
        <v>20.285</v>
      </c>
      <c r="J45">
        <v>0.51100000000000001</v>
      </c>
      <c r="K45">
        <v>654.14200000000005</v>
      </c>
      <c r="L45">
        <v>10.493</v>
      </c>
      <c r="M45">
        <v>3.1269999999999998</v>
      </c>
      <c r="N45">
        <v>4.3999999999999997E-2</v>
      </c>
      <c r="O45">
        <v>101.1</v>
      </c>
      <c r="P45">
        <v>0.5</v>
      </c>
      <c r="Q45">
        <v>6.93</v>
      </c>
      <c r="R45">
        <v>1.82</v>
      </c>
      <c r="V45">
        <f>Q45</f>
        <v>6.93</v>
      </c>
      <c r="W45">
        <f>R45</f>
        <v>1.82</v>
      </c>
      <c r="X45">
        <f>SUM(V45:V46)</f>
        <v>9.86</v>
      </c>
      <c r="Y45" s="1">
        <f>SQRT(W45^2+W46^2)</f>
        <v>1.9840614909825756</v>
      </c>
      <c r="AA45" s="5">
        <f>(I45+I46)/F45</f>
        <v>157.81806615776082</v>
      </c>
      <c r="AB45" s="5">
        <f>AA45-X45</f>
        <v>147.95806615776081</v>
      </c>
    </row>
    <row r="46" spans="1:28">
      <c r="A46" t="s">
        <v>39</v>
      </c>
      <c r="D46">
        <v>1100</v>
      </c>
      <c r="E46">
        <v>0.25</v>
      </c>
      <c r="F46">
        <v>0.15720000000000001</v>
      </c>
      <c r="G46">
        <v>1.3701000000000001</v>
      </c>
      <c r="H46">
        <v>2.5700000000000001E-2</v>
      </c>
      <c r="I46">
        <v>4.524</v>
      </c>
      <c r="J46">
        <v>0.153</v>
      </c>
      <c r="K46">
        <v>141.14099999999999</v>
      </c>
      <c r="L46">
        <v>2.8450000000000002</v>
      </c>
      <c r="M46">
        <v>3.294</v>
      </c>
      <c r="N46">
        <v>9.0999999999999998E-2</v>
      </c>
      <c r="O46">
        <v>103.1</v>
      </c>
      <c r="P46">
        <v>1.5</v>
      </c>
      <c r="Q46">
        <v>2.93</v>
      </c>
      <c r="R46">
        <v>0.79</v>
      </c>
      <c r="V46">
        <f>Q46</f>
        <v>2.93</v>
      </c>
      <c r="W46">
        <f>R46</f>
        <v>0.79</v>
      </c>
    </row>
    <row r="48" spans="1:28">
      <c r="A48" t="s">
        <v>23</v>
      </c>
      <c r="B48" t="s">
        <v>73</v>
      </c>
      <c r="C48" t="s">
        <v>154</v>
      </c>
      <c r="D48">
        <v>800</v>
      </c>
      <c r="E48">
        <v>0.25</v>
      </c>
      <c r="F48">
        <v>0.16389999999999999</v>
      </c>
      <c r="G48">
        <v>6.0705</v>
      </c>
      <c r="H48">
        <v>6.88E-2</v>
      </c>
      <c r="I48">
        <v>19.167999999999999</v>
      </c>
      <c r="J48">
        <v>0.44700000000000001</v>
      </c>
      <c r="K48">
        <v>608.73900000000003</v>
      </c>
      <c r="L48">
        <v>6.4909999999999997</v>
      </c>
      <c r="M48">
        <v>3.125</v>
      </c>
      <c r="N48">
        <v>5.6000000000000001E-2</v>
      </c>
      <c r="O48">
        <v>101.5</v>
      </c>
      <c r="P48">
        <v>0.9</v>
      </c>
      <c r="Q48">
        <v>6.17</v>
      </c>
      <c r="R48">
        <v>2.09</v>
      </c>
      <c r="V48">
        <f>Q48</f>
        <v>6.17</v>
      </c>
      <c r="W48">
        <f>R48</f>
        <v>2.09</v>
      </c>
      <c r="X48">
        <f>SUM(V48:V49)</f>
        <v>10.48</v>
      </c>
      <c r="Y48" s="1">
        <f>SQRT(W48^2+W49^2)</f>
        <v>2.5437374078312405</v>
      </c>
      <c r="Z48" t="s">
        <v>73</v>
      </c>
      <c r="AA48" s="5">
        <f>(I48+I49)/F48</f>
        <v>144.97254423428922</v>
      </c>
      <c r="AB48" s="5">
        <f>AA48-X48</f>
        <v>134.49254423428923</v>
      </c>
    </row>
    <row r="49" spans="1:28">
      <c r="A49" t="s">
        <v>24</v>
      </c>
      <c r="D49">
        <v>1100</v>
      </c>
      <c r="E49">
        <v>0.25</v>
      </c>
      <c r="F49">
        <v>0.16389999999999999</v>
      </c>
      <c r="G49">
        <v>1.3102</v>
      </c>
      <c r="H49">
        <v>1.7999999999999999E-2</v>
      </c>
      <c r="I49">
        <v>4.593</v>
      </c>
      <c r="J49">
        <v>0.249</v>
      </c>
      <c r="K49">
        <v>132.39500000000001</v>
      </c>
      <c r="L49">
        <v>4.1779999999999999</v>
      </c>
      <c r="M49">
        <v>3.496</v>
      </c>
      <c r="N49">
        <v>0.18099999999999999</v>
      </c>
      <c r="O49">
        <v>102.2</v>
      </c>
      <c r="P49">
        <v>3</v>
      </c>
      <c r="Q49">
        <v>4.3099999999999996</v>
      </c>
      <c r="R49">
        <v>1.45</v>
      </c>
      <c r="V49">
        <f>Q49</f>
        <v>4.3099999999999996</v>
      </c>
      <c r="W49">
        <f>R49</f>
        <v>1.45</v>
      </c>
    </row>
    <row r="51" spans="1:28">
      <c r="A51" t="s">
        <v>40</v>
      </c>
      <c r="C51" t="s">
        <v>155</v>
      </c>
      <c r="D51">
        <v>800</v>
      </c>
      <c r="E51">
        <v>0.25</v>
      </c>
      <c r="F51">
        <v>0.17480000000000001</v>
      </c>
      <c r="G51">
        <v>6.4729999999999999</v>
      </c>
      <c r="H51">
        <v>0.1128</v>
      </c>
      <c r="I51">
        <v>20.334</v>
      </c>
      <c r="J51">
        <v>0.50800000000000001</v>
      </c>
      <c r="K51">
        <v>649.93299999999999</v>
      </c>
      <c r="L51">
        <v>10.589</v>
      </c>
      <c r="M51">
        <v>3.137</v>
      </c>
      <c r="N51">
        <v>4.2999999999999997E-2</v>
      </c>
      <c r="O51">
        <v>100.5</v>
      </c>
      <c r="P51">
        <v>0.6</v>
      </c>
      <c r="Q51">
        <v>6.6</v>
      </c>
      <c r="R51">
        <v>1.6</v>
      </c>
      <c r="V51">
        <f>Q51</f>
        <v>6.6</v>
      </c>
      <c r="W51">
        <f>R51</f>
        <v>1.6</v>
      </c>
      <c r="X51">
        <f>SUM(V51:V52)</f>
        <v>8.2199999999999989</v>
      </c>
      <c r="Y51" s="1">
        <f>SQRT(W51^2+W52^2)</f>
        <v>1.7269916039170545</v>
      </c>
      <c r="AA51" s="5">
        <f>(I51+I52)/F51</f>
        <v>134.8512585812357</v>
      </c>
      <c r="AB51" s="5">
        <f>AA51-X51</f>
        <v>126.6312585812357</v>
      </c>
    </row>
    <row r="52" spans="1:28">
      <c r="A52" t="s">
        <v>41</v>
      </c>
      <c r="D52">
        <v>1100</v>
      </c>
      <c r="E52">
        <v>0.25</v>
      </c>
      <c r="F52">
        <v>0.17480000000000001</v>
      </c>
      <c r="G52">
        <v>0.996</v>
      </c>
      <c r="H52">
        <v>1.9300000000000001E-2</v>
      </c>
      <c r="I52">
        <v>3.238</v>
      </c>
      <c r="J52">
        <v>0.13100000000000001</v>
      </c>
      <c r="K52">
        <v>99.679000000000002</v>
      </c>
      <c r="L52">
        <v>2.476</v>
      </c>
      <c r="M52">
        <v>3.242</v>
      </c>
      <c r="N52">
        <v>0.115</v>
      </c>
      <c r="O52">
        <v>100.2</v>
      </c>
      <c r="P52">
        <v>2.1</v>
      </c>
      <c r="Q52">
        <v>1.62</v>
      </c>
      <c r="R52">
        <v>0.65</v>
      </c>
      <c r="V52">
        <f>Q52</f>
        <v>1.62</v>
      </c>
      <c r="W52">
        <f>R52</f>
        <v>0.65</v>
      </c>
    </row>
    <row r="54" spans="1:28">
      <c r="A54" t="s">
        <v>81</v>
      </c>
      <c r="C54" t="s">
        <v>156</v>
      </c>
      <c r="D54">
        <v>800</v>
      </c>
      <c r="E54">
        <v>0.25</v>
      </c>
      <c r="F54">
        <v>0.15379999999999999</v>
      </c>
      <c r="G54">
        <v>5.8183999999999996</v>
      </c>
      <c r="H54">
        <v>6.0999999999999999E-2</v>
      </c>
      <c r="I54">
        <v>18.64</v>
      </c>
      <c r="J54">
        <v>0.30099999999999999</v>
      </c>
      <c r="K54">
        <v>590.35199999999998</v>
      </c>
      <c r="L54">
        <v>7.4889999999999999</v>
      </c>
      <c r="M54">
        <v>3.1219999999999999</v>
      </c>
      <c r="N54">
        <v>3.3000000000000002E-2</v>
      </c>
      <c r="O54">
        <v>101.1</v>
      </c>
      <c r="P54">
        <v>0.9</v>
      </c>
      <c r="Q54">
        <v>6.17</v>
      </c>
      <c r="R54">
        <v>1.26</v>
      </c>
      <c r="V54">
        <f>Q54</f>
        <v>6.17</v>
      </c>
      <c r="W54">
        <f>R54</f>
        <v>1.26</v>
      </c>
      <c r="X54" s="3">
        <f>SUM(V54:V55)</f>
        <v>7.21</v>
      </c>
      <c r="Y54" s="4">
        <f>SQRT(W54^2+W55^2)</f>
        <v>1.4462710672622889</v>
      </c>
      <c r="AA54" s="5">
        <f>(I54+I55)/F54</f>
        <v>137.45123537061119</v>
      </c>
      <c r="AB54" s="5">
        <f>AA54-X54</f>
        <v>130.24123537061118</v>
      </c>
    </row>
    <row r="55" spans="1:28">
      <c r="A55" t="s">
        <v>82</v>
      </c>
      <c r="D55">
        <v>1100</v>
      </c>
      <c r="E55">
        <v>0.25</v>
      </c>
      <c r="F55">
        <v>0.15379999999999999</v>
      </c>
      <c r="G55">
        <v>0.77400000000000002</v>
      </c>
      <c r="H55">
        <v>9.2999999999999992E-3</v>
      </c>
      <c r="I55">
        <v>2.5</v>
      </c>
      <c r="J55">
        <v>0.113</v>
      </c>
      <c r="K55">
        <v>79.466999999999999</v>
      </c>
      <c r="L55">
        <v>4.54</v>
      </c>
      <c r="M55">
        <v>3.165</v>
      </c>
      <c r="N55">
        <v>0.14099999999999999</v>
      </c>
      <c r="O55">
        <v>102.7</v>
      </c>
      <c r="P55">
        <v>5.8</v>
      </c>
      <c r="Q55">
        <v>1.04</v>
      </c>
      <c r="R55">
        <v>0.71</v>
      </c>
      <c r="V55">
        <f>Q55</f>
        <v>1.04</v>
      </c>
      <c r="W55">
        <f>R55</f>
        <v>0.71</v>
      </c>
    </row>
    <row r="57" spans="1:28">
      <c r="A57" t="s">
        <v>83</v>
      </c>
      <c r="C57" t="s">
        <v>157</v>
      </c>
      <c r="D57">
        <v>800</v>
      </c>
      <c r="E57">
        <v>0.25</v>
      </c>
      <c r="F57">
        <v>0.14280000000000001</v>
      </c>
      <c r="G57">
        <v>5.3939000000000004</v>
      </c>
      <c r="H57">
        <v>5.4699999999999999E-2</v>
      </c>
      <c r="I57">
        <v>17.306999999999999</v>
      </c>
      <c r="J57">
        <v>0.34799999999999998</v>
      </c>
      <c r="K57">
        <v>543.36400000000003</v>
      </c>
      <c r="L57">
        <v>7.0490000000000004</v>
      </c>
      <c r="M57">
        <v>3.1269999999999998</v>
      </c>
      <c r="N57">
        <v>4.9000000000000002E-2</v>
      </c>
      <c r="O57">
        <v>100.4</v>
      </c>
      <c r="P57">
        <v>0.9</v>
      </c>
      <c r="Q57">
        <v>6.37</v>
      </c>
      <c r="R57">
        <v>1.87</v>
      </c>
      <c r="V57">
        <f>Q57</f>
        <v>6.37</v>
      </c>
      <c r="W57">
        <f>R57</f>
        <v>1.87</v>
      </c>
      <c r="X57" s="3">
        <f>SUM(V57:V58)</f>
        <v>9.19</v>
      </c>
      <c r="Y57" s="4">
        <f>SQRT(W57^2+W58^2)</f>
        <v>2.0624742422634035</v>
      </c>
      <c r="AA57" s="5">
        <f>(I57+I58)/F57</f>
        <v>144.2927170868347</v>
      </c>
      <c r="AB57" s="5">
        <f>AA57-X57</f>
        <v>135.1027170868347</v>
      </c>
    </row>
    <row r="58" spans="1:28">
      <c r="A58" t="s">
        <v>84</v>
      </c>
      <c r="D58">
        <v>1100</v>
      </c>
      <c r="E58">
        <v>0.25</v>
      </c>
      <c r="F58">
        <v>0.14280000000000001</v>
      </c>
      <c r="G58">
        <v>0.95650000000000002</v>
      </c>
      <c r="H58">
        <v>1.14E-2</v>
      </c>
      <c r="I58">
        <v>3.298</v>
      </c>
      <c r="J58">
        <v>0.13</v>
      </c>
      <c r="K58">
        <v>98.072999999999993</v>
      </c>
      <c r="L58">
        <v>4.6319999999999997</v>
      </c>
      <c r="M58">
        <v>3.379</v>
      </c>
      <c r="N58">
        <v>0.13</v>
      </c>
      <c r="O58">
        <v>102.5</v>
      </c>
      <c r="P58">
        <v>4.8</v>
      </c>
      <c r="Q58">
        <v>2.82</v>
      </c>
      <c r="R58">
        <v>0.87</v>
      </c>
      <c r="V58">
        <f>Q58</f>
        <v>2.82</v>
      </c>
      <c r="W58">
        <f>R58</f>
        <v>0.87</v>
      </c>
    </row>
    <row r="60" spans="1:28">
      <c r="A60" t="s">
        <v>89</v>
      </c>
      <c r="C60" t="s">
        <v>158</v>
      </c>
      <c r="D60">
        <v>800</v>
      </c>
      <c r="E60">
        <v>0.25</v>
      </c>
      <c r="F60">
        <v>0.1333</v>
      </c>
      <c r="G60">
        <v>5.3156999999999996</v>
      </c>
      <c r="H60">
        <v>7.5300000000000006E-2</v>
      </c>
      <c r="I60">
        <v>16.495999999999999</v>
      </c>
      <c r="J60">
        <v>0.46200000000000002</v>
      </c>
      <c r="K60">
        <v>534.726</v>
      </c>
      <c r="L60">
        <v>9.6419999999999995</v>
      </c>
      <c r="M60">
        <v>3.0270000000000001</v>
      </c>
      <c r="N60">
        <v>5.0999999999999997E-2</v>
      </c>
      <c r="O60">
        <v>100.4</v>
      </c>
      <c r="P60">
        <v>0.9</v>
      </c>
      <c r="Q60">
        <v>2.72</v>
      </c>
      <c r="R60">
        <v>2.02</v>
      </c>
      <c r="V60">
        <f>Q60</f>
        <v>2.72</v>
      </c>
      <c r="W60">
        <f>R60</f>
        <v>2.02</v>
      </c>
      <c r="X60" s="3">
        <f>SUM(V60:V61)</f>
        <v>2.72</v>
      </c>
      <c r="Y60" s="4">
        <f>SQRT(W60^2+W61^2)</f>
        <v>2.02</v>
      </c>
      <c r="AA60" s="5">
        <f>(I60+I61)/F60</f>
        <v>140.46511627906978</v>
      </c>
      <c r="AB60" s="5">
        <f>AA60-X60</f>
        <v>137.74511627906978</v>
      </c>
    </row>
    <row r="61" spans="1:28">
      <c r="A61" t="s">
        <v>90</v>
      </c>
      <c r="D61">
        <v>1100</v>
      </c>
      <c r="E61">
        <v>0.25</v>
      </c>
      <c r="F61">
        <v>0.1333</v>
      </c>
      <c r="G61">
        <v>0.73219999999999996</v>
      </c>
      <c r="H61">
        <v>1.26E-2</v>
      </c>
      <c r="I61">
        <v>2.2280000000000002</v>
      </c>
      <c r="J61">
        <v>0.124</v>
      </c>
      <c r="K61">
        <v>74.509</v>
      </c>
      <c r="L61">
        <v>4.5030000000000001</v>
      </c>
      <c r="M61">
        <v>2.9649999999999999</v>
      </c>
      <c r="N61">
        <v>0.152</v>
      </c>
      <c r="O61">
        <v>101.1</v>
      </c>
      <c r="P61">
        <v>5.9</v>
      </c>
      <c r="Q61">
        <v>0.03</v>
      </c>
      <c r="R61">
        <v>0.84</v>
      </c>
    </row>
    <row r="63" spans="1:28">
      <c r="A63" t="s">
        <v>91</v>
      </c>
      <c r="C63" t="s">
        <v>159</v>
      </c>
      <c r="D63">
        <v>800</v>
      </c>
      <c r="E63">
        <v>0.25</v>
      </c>
      <c r="F63">
        <v>0.11459999999999999</v>
      </c>
      <c r="G63">
        <v>4.8350999999999997</v>
      </c>
      <c r="H63">
        <v>6.9900000000000004E-2</v>
      </c>
      <c r="I63">
        <v>15.198</v>
      </c>
      <c r="J63">
        <v>0.45300000000000001</v>
      </c>
      <c r="K63">
        <v>494.517</v>
      </c>
      <c r="L63">
        <v>9.0990000000000002</v>
      </c>
      <c r="M63">
        <v>3.0649999999999999</v>
      </c>
      <c r="N63">
        <v>0.06</v>
      </c>
      <c r="O63">
        <v>102</v>
      </c>
      <c r="P63">
        <v>1</v>
      </c>
      <c r="Q63">
        <v>4.5</v>
      </c>
      <c r="R63">
        <v>2.5499999999999998</v>
      </c>
      <c r="V63">
        <f>Q63</f>
        <v>4.5</v>
      </c>
      <c r="W63">
        <f>R63</f>
        <v>2.5499999999999998</v>
      </c>
      <c r="X63" s="3">
        <f>SUM(V63:V64)</f>
        <v>6.96</v>
      </c>
      <c r="Y63" s="4">
        <f>SQRT(W63^2+W64^2)</f>
        <v>2.7212129648375556</v>
      </c>
      <c r="AA63" s="5">
        <f>(I63+I64)/F63</f>
        <v>153.28097731239092</v>
      </c>
      <c r="AB63" s="5">
        <f>AA63-X63</f>
        <v>146.32097731239091</v>
      </c>
    </row>
    <row r="64" spans="1:28">
      <c r="A64" t="s">
        <v>92</v>
      </c>
      <c r="D64">
        <v>1100</v>
      </c>
      <c r="E64">
        <v>0.25</v>
      </c>
      <c r="F64">
        <v>0.11459999999999999</v>
      </c>
      <c r="G64">
        <v>0.68489999999999995</v>
      </c>
      <c r="H64">
        <v>1.2699999999999999E-2</v>
      </c>
      <c r="I64">
        <v>2.3679999999999999</v>
      </c>
      <c r="J64">
        <v>0.121</v>
      </c>
      <c r="K64">
        <v>72.427999999999997</v>
      </c>
      <c r="L64">
        <v>4.5279999999999996</v>
      </c>
      <c r="M64">
        <v>3.37</v>
      </c>
      <c r="N64">
        <v>0.159</v>
      </c>
      <c r="O64">
        <v>105.1</v>
      </c>
      <c r="P64">
        <v>6.4</v>
      </c>
      <c r="Q64">
        <v>2.46</v>
      </c>
      <c r="R64">
        <v>0.95</v>
      </c>
      <c r="V64">
        <f>Q64</f>
        <v>2.46</v>
      </c>
      <c r="W64">
        <f>R64</f>
        <v>0.95</v>
      </c>
    </row>
    <row r="66" spans="1:28">
      <c r="A66" t="s">
        <v>25</v>
      </c>
      <c r="B66" t="s">
        <v>74</v>
      </c>
      <c r="C66" t="s">
        <v>154</v>
      </c>
      <c r="D66">
        <v>800</v>
      </c>
      <c r="E66">
        <v>0.25</v>
      </c>
      <c r="F66">
        <v>0.1477</v>
      </c>
      <c r="G66">
        <v>6.1714000000000002</v>
      </c>
      <c r="H66">
        <v>7.0999999999999994E-2</v>
      </c>
      <c r="I66">
        <v>19.971</v>
      </c>
      <c r="J66">
        <v>0.56699999999999995</v>
      </c>
      <c r="K66">
        <v>613.97400000000005</v>
      </c>
      <c r="L66">
        <v>6.66</v>
      </c>
      <c r="M66">
        <v>3.2040000000000002</v>
      </c>
      <c r="N66">
        <v>7.4999999999999997E-2</v>
      </c>
      <c r="O66">
        <v>100.8</v>
      </c>
      <c r="P66">
        <v>0.8</v>
      </c>
      <c r="Q66">
        <v>10.25</v>
      </c>
      <c r="R66">
        <v>3.16</v>
      </c>
      <c r="V66">
        <f>Q66</f>
        <v>10.25</v>
      </c>
      <c r="W66">
        <f>R66</f>
        <v>3.16</v>
      </c>
      <c r="X66">
        <f>SUM(V66:V67)</f>
        <v>12.33</v>
      </c>
      <c r="Y66" s="1">
        <f>SQRT(W66^2+W67^2)</f>
        <v>3.3801775101316798</v>
      </c>
      <c r="Z66" t="s">
        <v>74</v>
      </c>
      <c r="AA66" s="5">
        <f>(I66+I67)/F66</f>
        <v>160.6973595125254</v>
      </c>
      <c r="AB66" s="5">
        <f>AA66-X66</f>
        <v>148.36735951252538</v>
      </c>
    </row>
    <row r="67" spans="1:28">
      <c r="A67" t="s">
        <v>26</v>
      </c>
      <c r="D67">
        <v>1100</v>
      </c>
      <c r="E67">
        <v>0.25</v>
      </c>
      <c r="F67">
        <v>0.1477</v>
      </c>
      <c r="G67">
        <v>1.1655</v>
      </c>
      <c r="H67">
        <v>1.7500000000000002E-2</v>
      </c>
      <c r="I67">
        <v>3.7639999999999998</v>
      </c>
      <c r="J67">
        <v>0.185</v>
      </c>
      <c r="K67">
        <v>120.161</v>
      </c>
      <c r="L67">
        <v>4.2130000000000001</v>
      </c>
      <c r="M67">
        <v>3.2210000000000001</v>
      </c>
      <c r="N67">
        <v>0.152</v>
      </c>
      <c r="O67">
        <v>104.3</v>
      </c>
      <c r="P67">
        <v>3.5</v>
      </c>
      <c r="Q67">
        <v>2.08</v>
      </c>
      <c r="R67">
        <v>1.2</v>
      </c>
      <c r="V67">
        <f>Q67</f>
        <v>2.08</v>
      </c>
      <c r="W67">
        <f>R67</f>
        <v>1.2</v>
      </c>
    </row>
    <row r="69" spans="1:28">
      <c r="A69" t="s">
        <v>42</v>
      </c>
      <c r="C69" t="s">
        <v>155</v>
      </c>
      <c r="D69">
        <v>800</v>
      </c>
      <c r="E69">
        <v>0.25</v>
      </c>
      <c r="F69">
        <v>0.15870000000000001</v>
      </c>
      <c r="G69">
        <v>6.7032999999999996</v>
      </c>
      <c r="H69">
        <v>0.12</v>
      </c>
      <c r="I69">
        <v>20.933</v>
      </c>
      <c r="J69">
        <v>0.49199999999999999</v>
      </c>
      <c r="K69">
        <v>679.10299999999995</v>
      </c>
      <c r="L69">
        <v>10.682</v>
      </c>
      <c r="M69">
        <v>3.1179999999999999</v>
      </c>
      <c r="N69">
        <v>3.5999999999999997E-2</v>
      </c>
      <c r="O69">
        <v>101.4</v>
      </c>
      <c r="P69">
        <v>0.6</v>
      </c>
      <c r="Q69">
        <v>6.72</v>
      </c>
      <c r="R69">
        <v>1.53</v>
      </c>
      <c r="V69">
        <f>Q69</f>
        <v>6.72</v>
      </c>
      <c r="W69">
        <f>R69</f>
        <v>1.53</v>
      </c>
      <c r="X69">
        <f>SUM(V69:V70)</f>
        <v>6.96</v>
      </c>
      <c r="Y69" s="1">
        <f>SQRT(W69^2+W70^2)</f>
        <v>1.75025712396779</v>
      </c>
      <c r="AA69" s="5">
        <f>(I69+I70)/F69</f>
        <v>154.234404536862</v>
      </c>
      <c r="AB69" s="5">
        <f>AA69-X69</f>
        <v>147.27440453686199</v>
      </c>
    </row>
    <row r="70" spans="1:28">
      <c r="A70" t="s">
        <v>43</v>
      </c>
      <c r="D70">
        <v>1100</v>
      </c>
      <c r="E70">
        <v>0.25</v>
      </c>
      <c r="F70">
        <v>0.15870000000000001</v>
      </c>
      <c r="G70">
        <v>1.1815</v>
      </c>
      <c r="H70">
        <v>2.2200000000000001E-2</v>
      </c>
      <c r="I70">
        <v>3.544</v>
      </c>
      <c r="J70">
        <v>0.153</v>
      </c>
      <c r="K70">
        <v>123.117</v>
      </c>
      <c r="L70">
        <v>2.698</v>
      </c>
      <c r="M70">
        <v>2.9910000000000001</v>
      </c>
      <c r="N70">
        <v>0.115</v>
      </c>
      <c r="O70">
        <v>104.3</v>
      </c>
      <c r="P70">
        <v>1.8</v>
      </c>
      <c r="Q70">
        <v>0.24</v>
      </c>
      <c r="R70">
        <v>0.85</v>
      </c>
      <c r="V70">
        <f>Q70</f>
        <v>0.24</v>
      </c>
      <c r="W70">
        <f>R70</f>
        <v>0.85</v>
      </c>
    </row>
    <row r="72" spans="1:28">
      <c r="A72" t="s">
        <v>48</v>
      </c>
      <c r="C72" t="s">
        <v>156</v>
      </c>
      <c r="D72">
        <v>800</v>
      </c>
      <c r="E72">
        <v>0.25</v>
      </c>
      <c r="F72">
        <v>0.1527</v>
      </c>
      <c r="G72">
        <v>6.3354999999999997</v>
      </c>
      <c r="H72">
        <v>9.1200000000000003E-2</v>
      </c>
      <c r="I72">
        <v>20.029</v>
      </c>
      <c r="J72">
        <v>0.36599999999999999</v>
      </c>
      <c r="K72">
        <v>640.00900000000001</v>
      </c>
      <c r="L72">
        <v>9.6419999999999995</v>
      </c>
      <c r="M72">
        <v>3.129</v>
      </c>
      <c r="N72">
        <v>4.2999999999999997E-2</v>
      </c>
      <c r="O72">
        <v>101.2</v>
      </c>
      <c r="P72">
        <v>0.7</v>
      </c>
      <c r="Q72">
        <v>7.08</v>
      </c>
      <c r="R72">
        <v>1.79</v>
      </c>
      <c r="V72">
        <f>Q72</f>
        <v>7.08</v>
      </c>
      <c r="W72">
        <f>R72</f>
        <v>1.79</v>
      </c>
      <c r="X72">
        <f>SUM(V72:V73)</f>
        <v>7.08</v>
      </c>
      <c r="Y72" s="1">
        <f>SQRT(W72^2+W73^2)</f>
        <v>1.79</v>
      </c>
      <c r="AA72" s="5">
        <f>(I72+I73)/F72</f>
        <v>159.12901113294041</v>
      </c>
      <c r="AB72" s="5">
        <f>AA72-X72</f>
        <v>152.04901113294039</v>
      </c>
    </row>
    <row r="73" spans="1:28">
      <c r="A73" t="s">
        <v>49</v>
      </c>
      <c r="D73">
        <v>1100</v>
      </c>
      <c r="E73">
        <v>0.25</v>
      </c>
      <c r="F73">
        <v>0.1527</v>
      </c>
      <c r="G73">
        <v>1.3532</v>
      </c>
      <c r="H73">
        <v>2.2800000000000001E-2</v>
      </c>
      <c r="I73">
        <v>4.2699999999999996</v>
      </c>
      <c r="J73">
        <v>0.129</v>
      </c>
      <c r="K73">
        <v>140.768</v>
      </c>
      <c r="L73">
        <v>2.98</v>
      </c>
      <c r="M73">
        <v>3.1389999999999998</v>
      </c>
      <c r="N73">
        <v>8.5999999999999993E-2</v>
      </c>
      <c r="O73">
        <v>104.4</v>
      </c>
      <c r="P73">
        <v>1.6</v>
      </c>
      <c r="Q73">
        <v>1.6</v>
      </c>
      <c r="R73">
        <v>0.76</v>
      </c>
    </row>
    <row r="75" spans="1:28">
      <c r="A75" t="s">
        <v>93</v>
      </c>
      <c r="C75" t="s">
        <v>157</v>
      </c>
      <c r="D75">
        <v>800</v>
      </c>
      <c r="E75">
        <v>0.25</v>
      </c>
      <c r="F75">
        <v>0.1237</v>
      </c>
      <c r="G75">
        <v>5.8285</v>
      </c>
      <c r="H75">
        <v>8.3000000000000004E-2</v>
      </c>
      <c r="I75">
        <v>18.535</v>
      </c>
      <c r="J75">
        <v>0.48099999999999998</v>
      </c>
      <c r="K75">
        <v>589.46100000000001</v>
      </c>
      <c r="L75">
        <v>10.612</v>
      </c>
      <c r="M75">
        <v>3.101</v>
      </c>
      <c r="N75">
        <v>0.04</v>
      </c>
      <c r="O75">
        <v>100.8</v>
      </c>
      <c r="P75">
        <v>0.9</v>
      </c>
      <c r="Q75">
        <v>6.69</v>
      </c>
      <c r="R75">
        <v>1.91</v>
      </c>
      <c r="V75">
        <f>Q75</f>
        <v>6.69</v>
      </c>
      <c r="W75">
        <f>R75</f>
        <v>1.91</v>
      </c>
      <c r="X75" s="3">
        <f>SUM(V75:V76)</f>
        <v>9.99</v>
      </c>
      <c r="Y75" s="4">
        <f>SQRT(W75^2+W76^2)</f>
        <v>2.1606017680266763</v>
      </c>
      <c r="AA75" s="5">
        <f>(I75+I76)/F75</f>
        <v>175.08488278092159</v>
      </c>
      <c r="AB75" s="5">
        <f>AA75-X75</f>
        <v>165.09488278092158</v>
      </c>
    </row>
    <row r="76" spans="1:28">
      <c r="A76" t="s">
        <v>94</v>
      </c>
      <c r="D76">
        <v>1100</v>
      </c>
      <c r="E76">
        <v>0.25</v>
      </c>
      <c r="F76">
        <v>0.1237</v>
      </c>
      <c r="G76">
        <v>0.89159999999999995</v>
      </c>
      <c r="H76">
        <v>1.46E-2</v>
      </c>
      <c r="I76">
        <v>3.1230000000000002</v>
      </c>
      <c r="J76">
        <v>0.14499999999999999</v>
      </c>
      <c r="K76">
        <v>92.664000000000001</v>
      </c>
      <c r="L76">
        <v>4.5410000000000004</v>
      </c>
      <c r="M76">
        <v>3.4159999999999999</v>
      </c>
      <c r="N76">
        <v>0.14000000000000001</v>
      </c>
      <c r="O76">
        <v>103.2</v>
      </c>
      <c r="P76">
        <v>4.8</v>
      </c>
      <c r="Q76">
        <v>3.3</v>
      </c>
      <c r="R76">
        <v>1.01</v>
      </c>
      <c r="V76">
        <f>Q76</f>
        <v>3.3</v>
      </c>
      <c r="W76">
        <f>R76</f>
        <v>1.01</v>
      </c>
    </row>
    <row r="78" spans="1:28">
      <c r="A78" t="s">
        <v>27</v>
      </c>
      <c r="B78" t="s">
        <v>76</v>
      </c>
      <c r="C78" t="s">
        <v>154</v>
      </c>
      <c r="D78">
        <v>800</v>
      </c>
      <c r="E78">
        <v>0.25</v>
      </c>
      <c r="F78">
        <v>0.1424</v>
      </c>
      <c r="G78">
        <v>6.7245999999999997</v>
      </c>
      <c r="H78">
        <v>5.5899999999999998E-2</v>
      </c>
      <c r="I78">
        <v>20.282</v>
      </c>
      <c r="J78">
        <v>0.53900000000000003</v>
      </c>
      <c r="K78">
        <v>670.35599999999999</v>
      </c>
      <c r="L78">
        <v>9.3420000000000005</v>
      </c>
      <c r="M78">
        <v>3.0329999999999999</v>
      </c>
      <c r="N78">
        <v>6.5000000000000002E-2</v>
      </c>
      <c r="O78">
        <v>100.9</v>
      </c>
      <c r="P78">
        <v>0.8</v>
      </c>
      <c r="Q78">
        <v>3.51</v>
      </c>
      <c r="R78">
        <v>3.07</v>
      </c>
      <c r="V78">
        <f>Q78</f>
        <v>3.51</v>
      </c>
      <c r="W78">
        <f>R78</f>
        <v>3.07</v>
      </c>
      <c r="X78">
        <f>SUM(V78:V79)</f>
        <v>3.51</v>
      </c>
      <c r="Y78" s="1">
        <f>SQRT(W78^2+W79^2)</f>
        <v>3.07</v>
      </c>
      <c r="Z78" t="s">
        <v>76</v>
      </c>
      <c r="AA78" t="s">
        <v>75</v>
      </c>
    </row>
    <row r="79" spans="1:28">
      <c r="A79" t="s">
        <v>60</v>
      </c>
    </row>
    <row r="81" spans="1:28">
      <c r="A81" t="s">
        <v>44</v>
      </c>
      <c r="B81" t="s">
        <v>76</v>
      </c>
      <c r="C81" t="s">
        <v>155</v>
      </c>
      <c r="D81">
        <v>800</v>
      </c>
      <c r="E81">
        <v>0.25</v>
      </c>
      <c r="F81">
        <v>0.15210000000000001</v>
      </c>
      <c r="G81">
        <v>6.5887000000000002</v>
      </c>
      <c r="H81">
        <v>0.1145</v>
      </c>
      <c r="I81">
        <v>20.282</v>
      </c>
      <c r="J81">
        <v>0.51200000000000001</v>
      </c>
      <c r="K81">
        <v>670.90099999999995</v>
      </c>
      <c r="L81">
        <v>10.552</v>
      </c>
      <c r="M81">
        <v>3.073</v>
      </c>
      <c r="N81">
        <v>4.2999999999999997E-2</v>
      </c>
      <c r="O81">
        <v>101.9</v>
      </c>
      <c r="P81">
        <v>0.4</v>
      </c>
      <c r="Q81">
        <v>4.95</v>
      </c>
      <c r="R81">
        <v>1.89</v>
      </c>
      <c r="V81">
        <f>Q81</f>
        <v>4.95</v>
      </c>
      <c r="W81">
        <f>R81</f>
        <v>1.89</v>
      </c>
      <c r="X81">
        <f>SUM(V81:V82)</f>
        <v>6.07</v>
      </c>
      <c r="Y81" s="1">
        <f>SQRT(W81^2+W82^2)</f>
        <v>2.0848261318392955</v>
      </c>
      <c r="AA81" s="5">
        <f>(I81+I82)/F81</f>
        <v>166.5023011176857</v>
      </c>
      <c r="AB81" s="5">
        <f>AA81-X81</f>
        <v>160.43230111768571</v>
      </c>
    </row>
    <row r="82" spans="1:28">
      <c r="A82" t="s">
        <v>45</v>
      </c>
      <c r="D82">
        <v>1100</v>
      </c>
      <c r="E82">
        <v>0.25</v>
      </c>
      <c r="F82">
        <v>0.15210000000000001</v>
      </c>
      <c r="G82">
        <v>1.6416999999999999</v>
      </c>
      <c r="H82">
        <v>3.0300000000000001E-2</v>
      </c>
      <c r="I82">
        <v>5.0430000000000001</v>
      </c>
      <c r="J82">
        <v>0.16800000000000001</v>
      </c>
      <c r="K82">
        <v>166.86799999999999</v>
      </c>
      <c r="L82">
        <v>3.2610000000000001</v>
      </c>
      <c r="M82">
        <v>3.0630000000000002</v>
      </c>
      <c r="N82">
        <v>8.1000000000000003E-2</v>
      </c>
      <c r="O82">
        <v>101.7</v>
      </c>
      <c r="P82">
        <v>1.4</v>
      </c>
      <c r="Q82">
        <v>1.1200000000000001</v>
      </c>
      <c r="R82">
        <v>0.88</v>
      </c>
      <c r="V82">
        <f>Q82</f>
        <v>1.1200000000000001</v>
      </c>
      <c r="W82">
        <f>R82</f>
        <v>0.88</v>
      </c>
    </row>
    <row r="84" spans="1:28">
      <c r="A84" t="s">
        <v>50</v>
      </c>
      <c r="C84" t="s">
        <v>156</v>
      </c>
      <c r="D84">
        <v>800</v>
      </c>
      <c r="E84">
        <v>0.25</v>
      </c>
      <c r="F84">
        <v>0.16619999999999999</v>
      </c>
      <c r="G84">
        <v>6.8795000000000002</v>
      </c>
      <c r="H84">
        <v>9.8299999999999998E-2</v>
      </c>
      <c r="I84">
        <v>21.318000000000001</v>
      </c>
      <c r="J84">
        <v>0.40500000000000003</v>
      </c>
      <c r="K84">
        <v>695.94200000000001</v>
      </c>
      <c r="L84">
        <v>10.17</v>
      </c>
      <c r="M84">
        <v>3.0680000000000001</v>
      </c>
      <c r="N84">
        <v>4.4999999999999998E-2</v>
      </c>
      <c r="O84">
        <v>101.4</v>
      </c>
      <c r="P84">
        <v>0.5</v>
      </c>
      <c r="Q84">
        <v>4.5199999999999996</v>
      </c>
      <c r="R84">
        <v>1.86</v>
      </c>
      <c r="V84">
        <f>Q84</f>
        <v>4.5199999999999996</v>
      </c>
      <c r="W84">
        <f>R84</f>
        <v>1.86</v>
      </c>
      <c r="X84">
        <f>SUM(V84:V85)</f>
        <v>6.13</v>
      </c>
      <c r="Y84" s="1">
        <f>SQRT(W84^2+W85^2)</f>
        <v>2.0169283576765933</v>
      </c>
      <c r="AA84" s="5">
        <f>(I84+I85)/F84</f>
        <v>156.58243080625755</v>
      </c>
      <c r="AB84" s="5">
        <f>AA84-X84</f>
        <v>150.45243080625755</v>
      </c>
    </row>
    <row r="85" spans="1:28">
      <c r="A85" t="s">
        <v>51</v>
      </c>
      <c r="D85">
        <v>1100</v>
      </c>
      <c r="E85">
        <v>0.25</v>
      </c>
      <c r="F85">
        <v>0.16619999999999999</v>
      </c>
      <c r="G85">
        <v>1.4922</v>
      </c>
      <c r="H85">
        <v>2.5000000000000001E-2</v>
      </c>
      <c r="I85">
        <v>4.7060000000000004</v>
      </c>
      <c r="J85">
        <v>0.14299999999999999</v>
      </c>
      <c r="K85">
        <v>151.18</v>
      </c>
      <c r="L85">
        <v>3.044</v>
      </c>
      <c r="M85">
        <v>3.1379999999999999</v>
      </c>
      <c r="N85">
        <v>8.6999999999999994E-2</v>
      </c>
      <c r="O85">
        <v>101.6</v>
      </c>
      <c r="P85">
        <v>1.5</v>
      </c>
      <c r="Q85">
        <v>1.61</v>
      </c>
      <c r="R85">
        <v>0.78</v>
      </c>
      <c r="V85">
        <f>Q85</f>
        <v>1.61</v>
      </c>
      <c r="W85">
        <f>R85</f>
        <v>0.78</v>
      </c>
    </row>
    <row r="87" spans="1:28">
      <c r="A87" t="s">
        <v>28</v>
      </c>
      <c r="B87" t="s">
        <v>77</v>
      </c>
      <c r="C87" t="s">
        <v>154</v>
      </c>
      <c r="D87">
        <v>800</v>
      </c>
      <c r="E87">
        <v>0.25</v>
      </c>
      <c r="F87">
        <v>0.1484</v>
      </c>
      <c r="G87">
        <v>9.5338999999999992</v>
      </c>
      <c r="H87">
        <v>8.0799999999999997E-2</v>
      </c>
      <c r="I87">
        <v>29.256</v>
      </c>
      <c r="J87">
        <v>0.63500000000000001</v>
      </c>
      <c r="K87">
        <v>946.16099999999994</v>
      </c>
      <c r="L87">
        <v>12.108000000000001</v>
      </c>
      <c r="M87">
        <v>3.085</v>
      </c>
      <c r="N87">
        <v>4.7E-2</v>
      </c>
      <c r="O87">
        <v>100.5</v>
      </c>
      <c r="P87">
        <v>0.6</v>
      </c>
      <c r="Q87">
        <v>8.1199999999999992</v>
      </c>
      <c r="R87">
        <v>3.03</v>
      </c>
      <c r="V87">
        <f>Q87</f>
        <v>8.1199999999999992</v>
      </c>
      <c r="W87">
        <f>R87</f>
        <v>3.03</v>
      </c>
      <c r="X87">
        <f>SUM(V87:V88)</f>
        <v>8.1199999999999992</v>
      </c>
      <c r="Y87" s="1">
        <f>SQRT(W87^2+W88^2)</f>
        <v>3.03</v>
      </c>
      <c r="Z87" t="s">
        <v>77</v>
      </c>
      <c r="AA87" t="s">
        <v>75</v>
      </c>
    </row>
    <row r="88" spans="1:28">
      <c r="A88" t="s">
        <v>60</v>
      </c>
    </row>
    <row r="90" spans="1:28">
      <c r="A90" t="s">
        <v>52</v>
      </c>
      <c r="B90" t="s">
        <v>77</v>
      </c>
      <c r="C90" t="s">
        <v>155</v>
      </c>
      <c r="D90">
        <v>800</v>
      </c>
      <c r="E90">
        <v>0.25</v>
      </c>
      <c r="F90">
        <v>0.17599999999999999</v>
      </c>
      <c r="G90">
        <v>11.4659</v>
      </c>
      <c r="H90">
        <v>0.1893</v>
      </c>
      <c r="I90">
        <v>35.472000000000001</v>
      </c>
      <c r="J90">
        <v>0.73499999999999999</v>
      </c>
      <c r="K90">
        <v>1160.3</v>
      </c>
      <c r="L90">
        <v>19.927</v>
      </c>
      <c r="M90">
        <v>3.097</v>
      </c>
      <c r="N90">
        <v>3.4000000000000002E-2</v>
      </c>
      <c r="O90">
        <v>100.9</v>
      </c>
      <c r="P90">
        <v>0.4</v>
      </c>
      <c r="Q90">
        <v>9.01</v>
      </c>
      <c r="R90">
        <v>2.21</v>
      </c>
      <c r="V90">
        <f>Q90</f>
        <v>9.01</v>
      </c>
      <c r="W90">
        <f>R90</f>
        <v>2.21</v>
      </c>
      <c r="X90">
        <f>SUM(V90:V91)</f>
        <v>10.32</v>
      </c>
      <c r="Y90" s="1">
        <f>SQRT(W90^2+W91^2)</f>
        <v>2.4095020232404867</v>
      </c>
      <c r="AA90" s="5">
        <f>(I90+I91)/F90</f>
        <v>236.77272727272731</v>
      </c>
      <c r="AB90" s="5">
        <f>AA90-X90</f>
        <v>226.45272727272732</v>
      </c>
    </row>
    <row r="91" spans="1:28">
      <c r="A91" t="s">
        <v>53</v>
      </c>
      <c r="D91">
        <v>1100</v>
      </c>
      <c r="E91">
        <v>0.25</v>
      </c>
      <c r="F91">
        <v>0.17599999999999999</v>
      </c>
      <c r="G91">
        <v>2.0133999999999999</v>
      </c>
      <c r="H91">
        <v>3.4700000000000002E-2</v>
      </c>
      <c r="I91">
        <v>6.2</v>
      </c>
      <c r="J91">
        <v>0.20399999999999999</v>
      </c>
      <c r="K91">
        <v>205.46799999999999</v>
      </c>
      <c r="L91">
        <v>4.1959999999999997</v>
      </c>
      <c r="M91">
        <v>3.073</v>
      </c>
      <c r="N91">
        <v>8.4000000000000005E-2</v>
      </c>
      <c r="O91">
        <v>101.5</v>
      </c>
      <c r="P91">
        <v>1.4</v>
      </c>
      <c r="Q91">
        <v>1.31</v>
      </c>
      <c r="R91">
        <v>0.96</v>
      </c>
      <c r="V91">
        <f>Q91</f>
        <v>1.31</v>
      </c>
      <c r="W91">
        <f>R91</f>
        <v>0.96</v>
      </c>
    </row>
    <row r="93" spans="1:28">
      <c r="A93" t="s">
        <v>85</v>
      </c>
      <c r="C93" t="s">
        <v>156</v>
      </c>
      <c r="D93">
        <v>800</v>
      </c>
      <c r="E93">
        <v>0.25</v>
      </c>
      <c r="F93">
        <v>0.1623</v>
      </c>
      <c r="G93">
        <v>9.8630999999999993</v>
      </c>
      <c r="H93">
        <v>0.1</v>
      </c>
      <c r="I93">
        <v>30.343</v>
      </c>
      <c r="J93">
        <v>0.50900000000000001</v>
      </c>
      <c r="K93">
        <v>1002.681</v>
      </c>
      <c r="L93">
        <v>10.832000000000001</v>
      </c>
      <c r="M93">
        <v>2.9990000000000001</v>
      </c>
      <c r="N93">
        <v>3.4000000000000002E-2</v>
      </c>
      <c r="O93">
        <v>101.4</v>
      </c>
      <c r="P93">
        <v>0.6</v>
      </c>
      <c r="Q93">
        <v>2.4500000000000002</v>
      </c>
      <c r="R93">
        <v>2.08</v>
      </c>
      <c r="V93">
        <f>Q93</f>
        <v>2.4500000000000002</v>
      </c>
      <c r="W93">
        <f>R93</f>
        <v>2.08</v>
      </c>
      <c r="X93" s="3">
        <f>SUM(V93:V94)</f>
        <v>5.1300000000000008</v>
      </c>
      <c r="Y93" s="4">
        <f>SQRT(W93^2+W94^2)</f>
        <v>2.3210557942453689</v>
      </c>
      <c r="AA93" s="5">
        <f>(I93+I94)/F93</f>
        <v>222.46457178065313</v>
      </c>
      <c r="AB93" s="5">
        <f>AA93-X93</f>
        <v>217.33457178065314</v>
      </c>
    </row>
    <row r="94" spans="1:28">
      <c r="A94" t="s">
        <v>86</v>
      </c>
      <c r="D94">
        <v>1100</v>
      </c>
      <c r="E94">
        <v>0.25</v>
      </c>
      <c r="F94">
        <v>0.1623</v>
      </c>
      <c r="G94">
        <v>1.7625999999999999</v>
      </c>
      <c r="H94">
        <v>1.5699999999999999E-2</v>
      </c>
      <c r="I94">
        <v>5.7629999999999999</v>
      </c>
      <c r="J94">
        <v>0.18</v>
      </c>
      <c r="K94">
        <v>181.72300000000001</v>
      </c>
      <c r="L94">
        <v>4.9450000000000003</v>
      </c>
      <c r="M94">
        <v>3.2050000000000001</v>
      </c>
      <c r="N94">
        <v>9.5000000000000001E-2</v>
      </c>
      <c r="O94">
        <v>103.2</v>
      </c>
      <c r="P94">
        <v>2.7</v>
      </c>
      <c r="Q94">
        <v>2.68</v>
      </c>
      <c r="R94">
        <v>1.03</v>
      </c>
      <c r="V94">
        <f>Q94</f>
        <v>2.68</v>
      </c>
      <c r="W94">
        <f>R94</f>
        <v>1.03</v>
      </c>
    </row>
    <row r="96" spans="1:28">
      <c r="A96" t="s">
        <v>87</v>
      </c>
      <c r="C96" t="s">
        <v>157</v>
      </c>
      <c r="D96">
        <v>800</v>
      </c>
      <c r="E96">
        <v>0.25</v>
      </c>
      <c r="F96">
        <v>0.1605</v>
      </c>
      <c r="G96">
        <v>9.9540000000000006</v>
      </c>
      <c r="H96">
        <v>0.10059999999999999</v>
      </c>
      <c r="I96">
        <v>31.332999999999998</v>
      </c>
      <c r="J96">
        <v>0.50800000000000001</v>
      </c>
      <c r="K96">
        <v>1005.154</v>
      </c>
      <c r="L96">
        <v>11.189</v>
      </c>
      <c r="M96">
        <v>3.07</v>
      </c>
      <c r="N96">
        <v>3.2000000000000001E-2</v>
      </c>
      <c r="O96">
        <v>100.7</v>
      </c>
      <c r="P96">
        <v>0.6</v>
      </c>
      <c r="Q96">
        <v>6.87</v>
      </c>
      <c r="R96">
        <v>2.0099999999999998</v>
      </c>
      <c r="V96">
        <f>Q96</f>
        <v>6.87</v>
      </c>
      <c r="W96">
        <f>R96</f>
        <v>2.0099999999999998</v>
      </c>
      <c r="X96" s="3">
        <f>SUM(V96:V97)</f>
        <v>9.6</v>
      </c>
      <c r="Y96" s="4">
        <f>SQRT(W96^2+W97^2)</f>
        <v>2.2318154045529837</v>
      </c>
      <c r="AA96" s="5">
        <f>(I96+I97)/F96</f>
        <v>235.93146417445482</v>
      </c>
      <c r="AB96" s="5">
        <f>AA96-X96</f>
        <v>226.33146417445482</v>
      </c>
    </row>
    <row r="97" spans="1:28">
      <c r="A97" t="s">
        <v>88</v>
      </c>
      <c r="D97">
        <v>1100</v>
      </c>
      <c r="E97">
        <v>0.25</v>
      </c>
      <c r="F97">
        <v>0.1605</v>
      </c>
      <c r="G97">
        <v>2.0164</v>
      </c>
      <c r="H97">
        <v>1.7299999999999999E-2</v>
      </c>
      <c r="I97">
        <v>6.5339999999999998</v>
      </c>
      <c r="J97">
        <v>0.17199999999999999</v>
      </c>
      <c r="K97">
        <v>204.84299999999999</v>
      </c>
      <c r="L97">
        <v>4.9429999999999996</v>
      </c>
      <c r="M97">
        <v>3.1760000000000002</v>
      </c>
      <c r="N97">
        <v>7.6999999999999999E-2</v>
      </c>
      <c r="O97">
        <v>101.7</v>
      </c>
      <c r="P97">
        <v>2.2999999999999998</v>
      </c>
      <c r="Q97">
        <v>2.73</v>
      </c>
      <c r="R97">
        <v>0.97</v>
      </c>
      <c r="V97">
        <f>Q97</f>
        <v>2.73</v>
      </c>
      <c r="W97">
        <f>R97</f>
        <v>0.97</v>
      </c>
    </row>
    <row r="99" spans="1:28">
      <c r="A99" t="s">
        <v>95</v>
      </c>
      <c r="C99" t="s">
        <v>158</v>
      </c>
      <c r="D99">
        <v>800</v>
      </c>
      <c r="E99">
        <v>0.25</v>
      </c>
      <c r="F99">
        <v>0.16139999999999999</v>
      </c>
      <c r="G99">
        <v>10.2585</v>
      </c>
      <c r="H99">
        <v>0.1457</v>
      </c>
      <c r="I99">
        <v>32.14</v>
      </c>
      <c r="J99">
        <v>0.78300000000000003</v>
      </c>
      <c r="K99">
        <v>1041.771</v>
      </c>
      <c r="L99">
        <v>17.303000000000001</v>
      </c>
      <c r="M99">
        <v>3.0539999999999998</v>
      </c>
      <c r="N99">
        <v>2.9000000000000001E-2</v>
      </c>
      <c r="O99">
        <v>101.2</v>
      </c>
      <c r="P99">
        <v>0.5</v>
      </c>
      <c r="Q99">
        <v>6.06</v>
      </c>
      <c r="R99">
        <v>1.85</v>
      </c>
      <c r="V99">
        <f>Q99</f>
        <v>6.06</v>
      </c>
      <c r="W99">
        <f>R99</f>
        <v>1.85</v>
      </c>
      <c r="X99" s="3">
        <f>SUM(V99:V100)</f>
        <v>8.99</v>
      </c>
      <c r="Y99" s="4">
        <f>SQRT(W99^2+W100^2)</f>
        <v>2.0235859260234048</v>
      </c>
      <c r="AA99" s="5">
        <f>(I99+I100)/F99</f>
        <v>236.80297397769519</v>
      </c>
      <c r="AB99" s="5">
        <f>AA99-X99</f>
        <v>227.81297397769518</v>
      </c>
    </row>
    <row r="100" spans="1:28">
      <c r="A100" t="s">
        <v>96</v>
      </c>
      <c r="D100">
        <v>1100</v>
      </c>
      <c r="E100">
        <v>0.25</v>
      </c>
      <c r="F100">
        <v>0.16139999999999999</v>
      </c>
      <c r="G100">
        <v>1.8442000000000001</v>
      </c>
      <c r="H100">
        <v>2.7699999999999999E-2</v>
      </c>
      <c r="I100">
        <v>6.08</v>
      </c>
      <c r="J100">
        <v>0.192</v>
      </c>
      <c r="K100">
        <v>191.857</v>
      </c>
      <c r="L100">
        <v>5.5039999999999996</v>
      </c>
      <c r="M100">
        <v>3.2149999999999999</v>
      </c>
      <c r="N100">
        <v>7.1999999999999995E-2</v>
      </c>
      <c r="O100">
        <v>103.3</v>
      </c>
      <c r="P100">
        <v>2.5</v>
      </c>
      <c r="Q100">
        <v>2.93</v>
      </c>
      <c r="R100">
        <v>0.82</v>
      </c>
      <c r="V100">
        <f>Q100</f>
        <v>2.93</v>
      </c>
      <c r="W100">
        <f>R100</f>
        <v>0.82</v>
      </c>
    </row>
    <row r="102" spans="1:28">
      <c r="A102" t="s">
        <v>97</v>
      </c>
      <c r="C102" t="s">
        <v>159</v>
      </c>
      <c r="D102">
        <v>800</v>
      </c>
      <c r="E102">
        <v>0.25</v>
      </c>
      <c r="F102">
        <v>0.13139999999999999</v>
      </c>
      <c r="G102">
        <v>8.3114000000000008</v>
      </c>
      <c r="H102">
        <v>0.1179</v>
      </c>
      <c r="I102">
        <v>25.846</v>
      </c>
      <c r="J102">
        <v>0.67</v>
      </c>
      <c r="K102">
        <v>839.64800000000002</v>
      </c>
      <c r="L102">
        <v>14.260999999999999</v>
      </c>
      <c r="M102">
        <v>3.0310000000000001</v>
      </c>
      <c r="N102">
        <v>3.9E-2</v>
      </c>
      <c r="O102">
        <v>100.6</v>
      </c>
      <c r="P102">
        <v>0.6</v>
      </c>
      <c r="Q102">
        <v>4.5599999999999996</v>
      </c>
      <c r="R102">
        <v>2.48</v>
      </c>
      <c r="V102">
        <f>Q102</f>
        <v>4.5599999999999996</v>
      </c>
      <c r="W102">
        <f>R102</f>
        <v>2.48</v>
      </c>
      <c r="X102" s="3">
        <f>SUM(V102:V103)</f>
        <v>6.51</v>
      </c>
      <c r="Y102" s="4">
        <f>SQRT(W102^2+W103^2)</f>
        <v>2.7378823933836167</v>
      </c>
      <c r="AA102" s="5">
        <f>(I102+I103)/F102</f>
        <v>231.01217656012179</v>
      </c>
      <c r="AB102" s="5">
        <f>AA102-X102</f>
        <v>224.5021765601218</v>
      </c>
    </row>
    <row r="103" spans="1:28">
      <c r="A103" t="s">
        <v>98</v>
      </c>
      <c r="D103">
        <v>1100</v>
      </c>
      <c r="E103">
        <v>0.25</v>
      </c>
      <c r="F103">
        <v>0.13139999999999999</v>
      </c>
      <c r="G103">
        <v>1.4087000000000001</v>
      </c>
      <c r="H103">
        <v>1.47E-2</v>
      </c>
      <c r="I103">
        <v>4.5090000000000003</v>
      </c>
      <c r="J103">
        <v>0.16700000000000001</v>
      </c>
      <c r="K103">
        <v>145.6</v>
      </c>
      <c r="L103">
        <v>4.8890000000000002</v>
      </c>
      <c r="M103">
        <v>3.141</v>
      </c>
      <c r="N103">
        <v>0.108</v>
      </c>
      <c r="O103">
        <v>102.6</v>
      </c>
      <c r="P103">
        <v>3.2</v>
      </c>
      <c r="Q103">
        <v>1.95</v>
      </c>
      <c r="R103">
        <v>1.1599999999999999</v>
      </c>
      <c r="V103">
        <f>Q103</f>
        <v>1.95</v>
      </c>
      <c r="W103">
        <f>R103</f>
        <v>1.1599999999999999</v>
      </c>
    </row>
    <row r="105" spans="1:28">
      <c r="A105" t="s">
        <v>29</v>
      </c>
      <c r="B105" t="s">
        <v>78</v>
      </c>
      <c r="C105" t="s">
        <v>154</v>
      </c>
      <c r="D105">
        <v>800</v>
      </c>
      <c r="E105">
        <v>0.25</v>
      </c>
      <c r="F105">
        <v>0.14699999999999999</v>
      </c>
      <c r="G105">
        <v>4.2262000000000004</v>
      </c>
      <c r="H105">
        <v>3.95E-2</v>
      </c>
      <c r="I105">
        <v>13.12</v>
      </c>
      <c r="J105">
        <v>0.35799999999999998</v>
      </c>
      <c r="K105">
        <v>425.274</v>
      </c>
      <c r="L105">
        <v>6.5039999999999996</v>
      </c>
      <c r="M105">
        <v>3.1150000000000002</v>
      </c>
      <c r="N105">
        <v>6.9000000000000006E-2</v>
      </c>
      <c r="O105">
        <v>101.6</v>
      </c>
      <c r="P105">
        <v>1</v>
      </c>
      <c r="Q105">
        <v>4.5</v>
      </c>
      <c r="R105">
        <v>1.99</v>
      </c>
      <c r="V105">
        <f>Q105</f>
        <v>4.5</v>
      </c>
      <c r="W105">
        <f>R105</f>
        <v>1.99</v>
      </c>
      <c r="X105">
        <f>SUM(V105:V106)</f>
        <v>4.5</v>
      </c>
      <c r="Y105" s="1">
        <f>SQRT(W105^2+W106^2)</f>
        <v>1.99</v>
      </c>
      <c r="Z105" t="s">
        <v>78</v>
      </c>
      <c r="AA105" t="s">
        <v>75</v>
      </c>
    </row>
    <row r="106" spans="1:28">
      <c r="A106" t="s">
        <v>60</v>
      </c>
    </row>
    <row r="108" spans="1:28">
      <c r="A108" t="s">
        <v>54</v>
      </c>
      <c r="B108" t="s">
        <v>78</v>
      </c>
      <c r="C108" t="s">
        <v>155</v>
      </c>
      <c r="D108">
        <v>800</v>
      </c>
      <c r="E108">
        <v>0.25</v>
      </c>
      <c r="F108">
        <v>0.14019999999999999</v>
      </c>
      <c r="G108">
        <v>3.7345999999999999</v>
      </c>
      <c r="H108">
        <v>6.3700000000000007E-2</v>
      </c>
      <c r="I108">
        <v>11.505000000000001</v>
      </c>
      <c r="J108">
        <v>0.26800000000000002</v>
      </c>
      <c r="K108">
        <v>374.45100000000002</v>
      </c>
      <c r="L108">
        <v>6.8559999999999999</v>
      </c>
      <c r="M108">
        <v>3.0830000000000002</v>
      </c>
      <c r="N108">
        <v>4.9000000000000002E-2</v>
      </c>
      <c r="O108">
        <v>100</v>
      </c>
      <c r="P108">
        <v>0.9</v>
      </c>
      <c r="Q108">
        <v>3.32</v>
      </c>
      <c r="R108">
        <v>1.3</v>
      </c>
      <c r="V108">
        <f>Q108</f>
        <v>3.32</v>
      </c>
      <c r="W108">
        <f>R108</f>
        <v>1.3</v>
      </c>
      <c r="X108">
        <f>SUM(V108:V109)</f>
        <v>4.3099999999999996</v>
      </c>
      <c r="Y108" s="1">
        <f>SQRT(W108^2+W109^2)</f>
        <v>1.4038874598770374</v>
      </c>
      <c r="AA108" s="5">
        <f>(I108+I109)/F108</f>
        <v>88.231098430813134</v>
      </c>
      <c r="AB108" s="5">
        <f>AA108-X108</f>
        <v>83.921098430813132</v>
      </c>
    </row>
    <row r="109" spans="1:28">
      <c r="A109" t="s">
        <v>55</v>
      </c>
      <c r="D109">
        <v>1100</v>
      </c>
      <c r="E109">
        <v>0.25</v>
      </c>
      <c r="F109">
        <v>0.14019999999999999</v>
      </c>
      <c r="G109">
        <v>0.24490000000000001</v>
      </c>
      <c r="H109">
        <v>8.8999999999999999E-3</v>
      </c>
      <c r="I109">
        <v>0.86499999999999999</v>
      </c>
      <c r="J109">
        <v>7.3999999999999996E-2</v>
      </c>
      <c r="K109">
        <v>25.509</v>
      </c>
      <c r="L109">
        <v>1.6919999999999999</v>
      </c>
      <c r="M109">
        <v>3.524</v>
      </c>
      <c r="N109">
        <v>0.311</v>
      </c>
      <c r="O109">
        <v>103.6</v>
      </c>
      <c r="P109">
        <v>7.3</v>
      </c>
      <c r="Q109">
        <v>0.99</v>
      </c>
      <c r="R109">
        <v>0.53</v>
      </c>
      <c r="V109">
        <f>Q109</f>
        <v>0.99</v>
      </c>
      <c r="W109">
        <f>R109</f>
        <v>0.53</v>
      </c>
    </row>
    <row r="111" spans="1:28">
      <c r="A111" t="s">
        <v>99</v>
      </c>
      <c r="C111" t="s">
        <v>156</v>
      </c>
      <c r="D111">
        <v>800</v>
      </c>
      <c r="E111">
        <v>0.25</v>
      </c>
      <c r="F111">
        <v>0.13239999999999999</v>
      </c>
      <c r="G111">
        <v>4.2004000000000001</v>
      </c>
      <c r="H111">
        <v>6.0299999999999999E-2</v>
      </c>
      <c r="I111">
        <v>13.446999999999999</v>
      </c>
      <c r="J111">
        <v>0.37</v>
      </c>
      <c r="K111">
        <v>427.76499999999999</v>
      </c>
      <c r="L111">
        <v>8.2669999999999995</v>
      </c>
      <c r="M111">
        <v>3.12</v>
      </c>
      <c r="N111">
        <v>0.05</v>
      </c>
      <c r="O111">
        <v>101.4</v>
      </c>
      <c r="P111">
        <v>1.1000000000000001</v>
      </c>
      <c r="Q111">
        <v>5.1100000000000003</v>
      </c>
      <c r="R111">
        <v>1.59</v>
      </c>
      <c r="V111">
        <f>Q111</f>
        <v>5.1100000000000003</v>
      </c>
      <c r="W111">
        <f>R111</f>
        <v>1.59</v>
      </c>
      <c r="X111" s="3">
        <f>SUM(V111:V112)</f>
        <v>5.1100000000000003</v>
      </c>
      <c r="Y111" s="4">
        <f>SQRT(W111^2+W112^2)</f>
        <v>1.59</v>
      </c>
      <c r="AA111" s="5">
        <f>(I111+I112)/F111</f>
        <v>107.04682779456193</v>
      </c>
      <c r="AB111" s="5">
        <f>AA111-X111</f>
        <v>101.93682779456194</v>
      </c>
    </row>
    <row r="112" spans="1:28">
      <c r="A112" t="s">
        <v>100</v>
      </c>
      <c r="D112">
        <v>1100</v>
      </c>
      <c r="E112">
        <v>0.25</v>
      </c>
      <c r="F112">
        <v>0.13239999999999999</v>
      </c>
      <c r="G112">
        <v>0.21629999999999999</v>
      </c>
      <c r="H112">
        <v>6.6E-3</v>
      </c>
      <c r="I112">
        <v>0.72599999999999998</v>
      </c>
      <c r="J112">
        <v>8.5999999999999993E-2</v>
      </c>
      <c r="K112">
        <v>24.131</v>
      </c>
      <c r="L112">
        <v>4.2560000000000002</v>
      </c>
      <c r="M112">
        <v>3.29</v>
      </c>
      <c r="N112">
        <v>0.39700000000000002</v>
      </c>
      <c r="O112">
        <v>110.7</v>
      </c>
      <c r="P112">
        <v>19.399999999999999</v>
      </c>
      <c r="Q112">
        <v>0.54</v>
      </c>
      <c r="R112">
        <v>0.65</v>
      </c>
    </row>
    <row r="114" spans="1:28">
      <c r="A114" t="s">
        <v>30</v>
      </c>
      <c r="B114" t="s">
        <v>79</v>
      </c>
      <c r="C114" t="s">
        <v>154</v>
      </c>
      <c r="D114">
        <v>800</v>
      </c>
      <c r="E114">
        <v>0.25</v>
      </c>
      <c r="F114">
        <v>0.13270000000000001</v>
      </c>
      <c r="G114">
        <v>4.5510000000000002</v>
      </c>
      <c r="H114">
        <v>3.6499999999999998E-2</v>
      </c>
      <c r="I114">
        <v>14.798999999999999</v>
      </c>
      <c r="J114">
        <v>0.40699999999999997</v>
      </c>
      <c r="K114">
        <v>462.97800000000001</v>
      </c>
      <c r="L114">
        <v>7.7450000000000001</v>
      </c>
      <c r="M114">
        <v>3.262</v>
      </c>
      <c r="N114">
        <v>7.1999999999999995E-2</v>
      </c>
      <c r="O114">
        <v>102.6</v>
      </c>
      <c r="P114">
        <v>1.2</v>
      </c>
      <c r="Q114">
        <v>10.41</v>
      </c>
      <c r="R114">
        <v>2.46</v>
      </c>
      <c r="V114">
        <f>Q114</f>
        <v>10.41</v>
      </c>
      <c r="W114">
        <f>R114</f>
        <v>2.46</v>
      </c>
      <c r="X114">
        <f>SUM(V114:V115)</f>
        <v>10.41</v>
      </c>
      <c r="Y114" s="1">
        <f>SQRT(W114^2+W115^2)</f>
        <v>2.46</v>
      </c>
      <c r="Z114" t="s">
        <v>79</v>
      </c>
      <c r="AA114" t="s">
        <v>75</v>
      </c>
    </row>
    <row r="115" spans="1:28">
      <c r="A115" t="s">
        <v>60</v>
      </c>
    </row>
    <row r="117" spans="1:28">
      <c r="A117" t="s">
        <v>56</v>
      </c>
      <c r="B117" t="s">
        <v>79</v>
      </c>
      <c r="C117" t="s">
        <v>155</v>
      </c>
      <c r="D117">
        <v>800</v>
      </c>
      <c r="E117">
        <v>0.25</v>
      </c>
      <c r="F117">
        <v>0.1585</v>
      </c>
      <c r="G117">
        <v>5.2237</v>
      </c>
      <c r="H117">
        <v>8.6199999999999999E-2</v>
      </c>
      <c r="I117">
        <v>16.414000000000001</v>
      </c>
      <c r="J117">
        <v>0.38800000000000001</v>
      </c>
      <c r="K117">
        <v>528.46600000000001</v>
      </c>
      <c r="L117">
        <v>9.3529999999999998</v>
      </c>
      <c r="M117">
        <v>3.145</v>
      </c>
      <c r="N117">
        <v>4.9000000000000002E-2</v>
      </c>
      <c r="O117">
        <v>100.9</v>
      </c>
      <c r="P117">
        <v>0.6</v>
      </c>
      <c r="Q117">
        <v>6.13</v>
      </c>
      <c r="R117">
        <v>1.63</v>
      </c>
      <c r="V117">
        <f>Q117</f>
        <v>6.13</v>
      </c>
      <c r="W117">
        <f>R117</f>
        <v>1.63</v>
      </c>
      <c r="X117">
        <f>SUM(V117:V118)</f>
        <v>7.4</v>
      </c>
      <c r="Y117" s="1">
        <f>SQRT(W117^2+W118^2)</f>
        <v>1.7779201331893397</v>
      </c>
      <c r="AA117" s="5">
        <f>(I117+I118)/F117</f>
        <v>130.11356466876973</v>
      </c>
      <c r="AB117" s="5">
        <f>AA117-X117</f>
        <v>122.71356466876972</v>
      </c>
    </row>
    <row r="118" spans="1:28">
      <c r="A118" t="s">
        <v>57</v>
      </c>
      <c r="D118">
        <v>1100</v>
      </c>
      <c r="E118">
        <v>0.25</v>
      </c>
      <c r="F118">
        <v>0.1585</v>
      </c>
      <c r="G118">
        <v>1.3504</v>
      </c>
      <c r="H118">
        <v>2.4799999999999999E-2</v>
      </c>
      <c r="I118">
        <v>4.2089999999999996</v>
      </c>
      <c r="J118">
        <v>0.13500000000000001</v>
      </c>
      <c r="K118">
        <v>140.75899999999999</v>
      </c>
      <c r="L118">
        <v>3.391</v>
      </c>
      <c r="M118">
        <v>3.1080000000000001</v>
      </c>
      <c r="N118">
        <v>8.4000000000000005E-2</v>
      </c>
      <c r="O118">
        <v>103.7</v>
      </c>
      <c r="P118">
        <v>2</v>
      </c>
      <c r="Q118">
        <v>1.27</v>
      </c>
      <c r="R118">
        <v>0.71</v>
      </c>
      <c r="V118">
        <f>Q118</f>
        <v>1.27</v>
      </c>
      <c r="W118">
        <f>R118</f>
        <v>0.71</v>
      </c>
    </row>
    <row r="120" spans="1:28">
      <c r="A120" t="s">
        <v>101</v>
      </c>
      <c r="C120" t="s">
        <v>156</v>
      </c>
      <c r="D120">
        <v>800</v>
      </c>
      <c r="E120">
        <v>0.25</v>
      </c>
      <c r="F120">
        <v>0.14560000000000001</v>
      </c>
      <c r="G120">
        <v>4.8246000000000002</v>
      </c>
      <c r="H120">
        <v>6.9199999999999998E-2</v>
      </c>
      <c r="I120">
        <v>15.917999999999999</v>
      </c>
      <c r="J120">
        <v>0.41899999999999998</v>
      </c>
      <c r="K120">
        <v>488.32600000000002</v>
      </c>
      <c r="L120">
        <v>9.0020000000000007</v>
      </c>
      <c r="M120">
        <v>3.2149999999999999</v>
      </c>
      <c r="N120">
        <v>4.3999999999999997E-2</v>
      </c>
      <c r="O120">
        <v>100.7</v>
      </c>
      <c r="P120">
        <v>1</v>
      </c>
      <c r="Q120">
        <v>8.5</v>
      </c>
      <c r="R120">
        <v>1.47</v>
      </c>
      <c r="V120">
        <f>Q120</f>
        <v>8.5</v>
      </c>
      <c r="W120">
        <f>R120</f>
        <v>1.47</v>
      </c>
      <c r="X120" s="3">
        <f>SUM(V120:V121)</f>
        <v>11.05</v>
      </c>
      <c r="Y120" s="4">
        <f>SQRT(W120^2+W121^2)</f>
        <v>1.6281584689458208</v>
      </c>
      <c r="AA120" s="5">
        <f>(I120+I121)/F120</f>
        <v>131.00961538461539</v>
      </c>
      <c r="AB120" s="5">
        <f>AA120-X120</f>
        <v>119.95961538461539</v>
      </c>
    </row>
    <row r="121" spans="1:28">
      <c r="A121" t="s">
        <v>102</v>
      </c>
      <c r="D121">
        <v>1100</v>
      </c>
      <c r="E121">
        <v>0.25</v>
      </c>
      <c r="F121">
        <v>0.14560000000000001</v>
      </c>
      <c r="G121">
        <v>0.91830000000000001</v>
      </c>
      <c r="H121">
        <v>1.04E-2</v>
      </c>
      <c r="I121">
        <v>3.157</v>
      </c>
      <c r="J121">
        <v>0.112</v>
      </c>
      <c r="K121">
        <v>94.406999999999996</v>
      </c>
      <c r="L121">
        <v>4.4829999999999997</v>
      </c>
      <c r="M121">
        <v>3.3620000000000001</v>
      </c>
      <c r="N121">
        <v>0.112</v>
      </c>
      <c r="O121">
        <v>102</v>
      </c>
      <c r="P121">
        <v>4.7</v>
      </c>
      <c r="Q121">
        <v>2.5499999999999998</v>
      </c>
      <c r="R121">
        <v>0.7</v>
      </c>
      <c r="V121">
        <f>Q121</f>
        <v>2.5499999999999998</v>
      </c>
      <c r="W121">
        <f>R121</f>
        <v>0.7</v>
      </c>
    </row>
    <row r="123" spans="1:28">
      <c r="A123" t="s">
        <v>103</v>
      </c>
      <c r="C123" t="s">
        <v>157</v>
      </c>
      <c r="D123">
        <v>800</v>
      </c>
      <c r="E123">
        <v>0.25</v>
      </c>
      <c r="F123">
        <v>0.13830000000000001</v>
      </c>
      <c r="G123">
        <v>4.5563000000000002</v>
      </c>
      <c r="H123">
        <v>6.5699999999999995E-2</v>
      </c>
      <c r="I123">
        <v>14.603999999999999</v>
      </c>
      <c r="J123">
        <v>0.39400000000000002</v>
      </c>
      <c r="K123">
        <v>462.32499999999999</v>
      </c>
      <c r="L123">
        <v>8.6969999999999992</v>
      </c>
      <c r="M123">
        <v>3.1230000000000002</v>
      </c>
      <c r="N123">
        <v>4.7E-2</v>
      </c>
      <c r="O123">
        <v>101</v>
      </c>
      <c r="P123">
        <v>1.1000000000000001</v>
      </c>
      <c r="Q123">
        <v>5.42</v>
      </c>
      <c r="R123">
        <v>1.54</v>
      </c>
      <c r="V123">
        <f>Q123</f>
        <v>5.42</v>
      </c>
      <c r="W123">
        <f>R123</f>
        <v>1.54</v>
      </c>
      <c r="X123" s="3">
        <f>SUM(V123:V124)</f>
        <v>8.02</v>
      </c>
      <c r="Y123" s="4">
        <f>SQRT(W123^2+W124^2)</f>
        <v>1.7217723426748381</v>
      </c>
      <c r="AA123" s="5">
        <f>(I123+I124)/F123</f>
        <v>127.91757049891538</v>
      </c>
      <c r="AB123" s="5">
        <f>AA123-X123</f>
        <v>119.89757049891539</v>
      </c>
    </row>
    <row r="124" spans="1:28">
      <c r="A124" t="s">
        <v>104</v>
      </c>
      <c r="D124">
        <v>1100</v>
      </c>
      <c r="E124">
        <v>0.25</v>
      </c>
      <c r="F124">
        <v>0.13830000000000001</v>
      </c>
      <c r="G124">
        <v>0.89780000000000004</v>
      </c>
      <c r="H124">
        <v>1.0999999999999999E-2</v>
      </c>
      <c r="I124">
        <v>3.0870000000000002</v>
      </c>
      <c r="J124">
        <v>0.115</v>
      </c>
      <c r="K124">
        <v>96.570999999999998</v>
      </c>
      <c r="L124">
        <v>4.7039999999999997</v>
      </c>
      <c r="M124">
        <v>3.3580000000000001</v>
      </c>
      <c r="N124">
        <v>0.12</v>
      </c>
      <c r="O124">
        <v>106.7</v>
      </c>
      <c r="P124">
        <v>5</v>
      </c>
      <c r="Q124">
        <v>2.6</v>
      </c>
      <c r="R124">
        <v>0.77</v>
      </c>
      <c r="V124">
        <f>Q124</f>
        <v>2.6</v>
      </c>
      <c r="W124">
        <f>R124</f>
        <v>0.77</v>
      </c>
    </row>
    <row r="126" spans="1:28">
      <c r="A126" t="s">
        <v>31</v>
      </c>
      <c r="B126" t="s">
        <v>80</v>
      </c>
      <c r="C126" t="s">
        <v>154</v>
      </c>
      <c r="D126">
        <v>800</v>
      </c>
      <c r="E126">
        <v>0.25</v>
      </c>
      <c r="F126">
        <v>0.1469</v>
      </c>
      <c r="G126">
        <v>5.2069999999999999</v>
      </c>
      <c r="H126">
        <v>4.4600000000000001E-2</v>
      </c>
      <c r="I126">
        <v>17.145</v>
      </c>
      <c r="J126">
        <v>0.44900000000000001</v>
      </c>
      <c r="K126">
        <v>530.19799999999998</v>
      </c>
      <c r="L126">
        <v>8.1289999999999996</v>
      </c>
      <c r="M126">
        <v>3.3010000000000002</v>
      </c>
      <c r="N126">
        <v>6.8000000000000005E-2</v>
      </c>
      <c r="O126">
        <v>102.7</v>
      </c>
      <c r="P126">
        <v>1</v>
      </c>
      <c r="Q126">
        <v>12.17</v>
      </c>
      <c r="R126">
        <v>2.41</v>
      </c>
      <c r="V126">
        <f>Q126</f>
        <v>12.17</v>
      </c>
      <c r="W126">
        <f>R126</f>
        <v>2.41</v>
      </c>
      <c r="X126">
        <f>SUM(V126:V127)</f>
        <v>12.17</v>
      </c>
      <c r="Y126" s="1">
        <f>SQRT(W126^2+W127^2)</f>
        <v>2.41</v>
      </c>
      <c r="Z126" t="s">
        <v>80</v>
      </c>
      <c r="AA126" t="s">
        <v>75</v>
      </c>
    </row>
    <row r="127" spans="1:28">
      <c r="A127" t="s">
        <v>60</v>
      </c>
    </row>
    <row r="129" spans="1:28">
      <c r="A129" t="s">
        <v>58</v>
      </c>
      <c r="B129" t="s">
        <v>80</v>
      </c>
      <c r="C129" t="s">
        <v>155</v>
      </c>
      <c r="D129">
        <v>800</v>
      </c>
      <c r="E129">
        <v>0.25</v>
      </c>
      <c r="F129">
        <v>0.16139999999999999</v>
      </c>
      <c r="G129">
        <v>5.4886999999999997</v>
      </c>
      <c r="H129">
        <v>9.5399999999999999E-2</v>
      </c>
      <c r="I129">
        <v>17.288</v>
      </c>
      <c r="J129">
        <v>0.40799999999999997</v>
      </c>
      <c r="K129">
        <v>555.048</v>
      </c>
      <c r="L129">
        <v>9.8940000000000001</v>
      </c>
      <c r="M129">
        <v>3.16</v>
      </c>
      <c r="N129">
        <v>0.05</v>
      </c>
      <c r="O129">
        <v>100.7</v>
      </c>
      <c r="P129">
        <v>0.9</v>
      </c>
      <c r="Q129">
        <v>6.86</v>
      </c>
      <c r="R129">
        <v>1.69</v>
      </c>
      <c r="V129">
        <f>Q129</f>
        <v>6.86</v>
      </c>
      <c r="W129">
        <f>R129</f>
        <v>1.69</v>
      </c>
      <c r="X129">
        <f>SUM(V129:V130)</f>
        <v>8.68</v>
      </c>
      <c r="Y129" s="1">
        <f>SQRT(W129^2+W130^2)</f>
        <v>1.9007893097342481</v>
      </c>
      <c r="AA129" s="5">
        <f>(I129+I130)/F129</f>
        <v>135.86741016109048</v>
      </c>
      <c r="AB129" s="5">
        <f>AA129-X129</f>
        <v>127.18741016109047</v>
      </c>
    </row>
    <row r="130" spans="1:28">
      <c r="A130" t="s">
        <v>59</v>
      </c>
      <c r="D130">
        <v>1100</v>
      </c>
      <c r="E130">
        <v>0.25</v>
      </c>
      <c r="F130">
        <v>0.16139999999999999</v>
      </c>
      <c r="G130">
        <v>1.4641</v>
      </c>
      <c r="H130">
        <v>2.7400000000000001E-2</v>
      </c>
      <c r="I130">
        <v>4.641</v>
      </c>
      <c r="J130">
        <v>0.16200000000000001</v>
      </c>
      <c r="K130">
        <v>155.22900000000001</v>
      </c>
      <c r="L130">
        <v>3.0609999999999999</v>
      </c>
      <c r="M130">
        <v>3.1589999999999998</v>
      </c>
      <c r="N130">
        <v>9.6000000000000002E-2</v>
      </c>
      <c r="O130">
        <v>105.5</v>
      </c>
      <c r="P130">
        <v>1.5</v>
      </c>
      <c r="Q130">
        <v>1.82</v>
      </c>
      <c r="R130">
        <v>0.87</v>
      </c>
      <c r="V130">
        <f>Q130</f>
        <v>1.82</v>
      </c>
      <c r="W130">
        <f>R130</f>
        <v>0.87</v>
      </c>
    </row>
    <row r="132" spans="1:28">
      <c r="A132" t="s">
        <v>105</v>
      </c>
      <c r="C132" t="s">
        <v>156</v>
      </c>
      <c r="D132">
        <v>800</v>
      </c>
      <c r="E132">
        <v>0.25</v>
      </c>
      <c r="F132">
        <v>0.13400000000000001</v>
      </c>
      <c r="G132">
        <v>4.4463999999999997</v>
      </c>
      <c r="H132">
        <v>6.3600000000000004E-2</v>
      </c>
      <c r="I132">
        <v>14.1</v>
      </c>
      <c r="J132">
        <v>0.39300000000000002</v>
      </c>
      <c r="K132">
        <v>457.06</v>
      </c>
      <c r="L132">
        <v>8.65</v>
      </c>
      <c r="M132">
        <v>3.09</v>
      </c>
      <c r="N132">
        <v>5.0999999999999997E-2</v>
      </c>
      <c r="O132">
        <v>102.3</v>
      </c>
      <c r="P132">
        <v>1.1000000000000001</v>
      </c>
      <c r="Q132">
        <v>4.3499999999999996</v>
      </c>
      <c r="R132">
        <v>1.69</v>
      </c>
      <c r="V132">
        <f>Q132</f>
        <v>4.3499999999999996</v>
      </c>
      <c r="W132">
        <f>R132</f>
        <v>1.69</v>
      </c>
      <c r="X132" s="3">
        <f>SUM(V132:V133)</f>
        <v>6.8999999999999995</v>
      </c>
      <c r="Y132" s="4">
        <f>SQRT(W132^2+W133^2)</f>
        <v>1.8740864441108367</v>
      </c>
      <c r="AA132" s="5">
        <f>(I132+I133)/F132</f>
        <v>130.15671641791045</v>
      </c>
      <c r="AB132" s="5">
        <f>AA132-X132</f>
        <v>123.25671641791044</v>
      </c>
    </row>
    <row r="133" spans="1:28">
      <c r="A133" t="s">
        <v>106</v>
      </c>
      <c r="D133">
        <v>1100</v>
      </c>
      <c r="E133">
        <v>0.25</v>
      </c>
      <c r="F133">
        <v>0.13400000000000001</v>
      </c>
      <c r="G133">
        <v>0.98609999999999998</v>
      </c>
      <c r="H133">
        <v>1.1299999999999999E-2</v>
      </c>
      <c r="I133">
        <v>3.3410000000000002</v>
      </c>
      <c r="J133">
        <v>0.11899999999999999</v>
      </c>
      <c r="K133">
        <v>105.572</v>
      </c>
      <c r="L133">
        <v>4.7080000000000002</v>
      </c>
      <c r="M133">
        <v>3.3050000000000002</v>
      </c>
      <c r="N133">
        <v>0.111</v>
      </c>
      <c r="O133">
        <v>106.2</v>
      </c>
      <c r="P133">
        <v>4.5</v>
      </c>
      <c r="Q133">
        <v>2.5499999999999998</v>
      </c>
      <c r="R133">
        <v>0.81</v>
      </c>
      <c r="V133">
        <f>Q133</f>
        <v>2.5499999999999998</v>
      </c>
      <c r="W133">
        <f>R133</f>
        <v>0.81</v>
      </c>
    </row>
    <row r="135" spans="1:28">
      <c r="A135" t="s">
        <v>107</v>
      </c>
      <c r="C135" t="s">
        <v>157</v>
      </c>
      <c r="D135">
        <v>800</v>
      </c>
      <c r="E135">
        <v>0.25</v>
      </c>
      <c r="F135">
        <v>0.13900000000000001</v>
      </c>
      <c r="G135">
        <v>4.8531000000000004</v>
      </c>
      <c r="H135">
        <v>7.0400000000000004E-2</v>
      </c>
      <c r="I135">
        <v>15.170999999999999</v>
      </c>
      <c r="J135">
        <v>0.42499999999999999</v>
      </c>
      <c r="K135">
        <v>493.52199999999999</v>
      </c>
      <c r="L135">
        <v>9.2650000000000006</v>
      </c>
      <c r="M135">
        <v>3.0459999999999998</v>
      </c>
      <c r="N135">
        <v>5.0999999999999997E-2</v>
      </c>
      <c r="O135">
        <v>101.1</v>
      </c>
      <c r="P135">
        <v>1.1000000000000001</v>
      </c>
      <c r="Q135">
        <v>3.04</v>
      </c>
      <c r="R135">
        <v>1.79</v>
      </c>
      <c r="V135">
        <f>Q135</f>
        <v>3.04</v>
      </c>
      <c r="W135">
        <f>R135</f>
        <v>1.79</v>
      </c>
      <c r="X135" s="3">
        <f>SUM(V135:V136)</f>
        <v>5.24</v>
      </c>
      <c r="Y135" s="4">
        <f>SQRT(W135^2+W136^2)</f>
        <v>1.9946177578674065</v>
      </c>
      <c r="AA135" s="5">
        <f>(I135+I136)/F135</f>
        <v>134.92805755395682</v>
      </c>
      <c r="AB135" s="5">
        <f>AA135-X135</f>
        <v>129.68805755395681</v>
      </c>
    </row>
    <row r="136" spans="1:28">
      <c r="A136" t="s">
        <v>108</v>
      </c>
      <c r="D136">
        <v>1100</v>
      </c>
      <c r="E136">
        <v>0.25</v>
      </c>
      <c r="F136">
        <v>0.13900000000000001</v>
      </c>
      <c r="G136">
        <v>1.0766</v>
      </c>
      <c r="H136">
        <v>1.1599999999999999E-2</v>
      </c>
      <c r="I136">
        <v>3.5840000000000001</v>
      </c>
      <c r="J136">
        <v>0.13300000000000001</v>
      </c>
      <c r="K136">
        <v>111.28100000000001</v>
      </c>
      <c r="L136">
        <v>4.62</v>
      </c>
      <c r="M136">
        <v>3.2429999999999999</v>
      </c>
      <c r="N136">
        <v>0.113</v>
      </c>
      <c r="O136">
        <v>102.5</v>
      </c>
      <c r="P136">
        <v>4</v>
      </c>
      <c r="Q136">
        <v>2.2000000000000002</v>
      </c>
      <c r="R136">
        <v>0.88</v>
      </c>
      <c r="V136">
        <f>Q136</f>
        <v>2.2000000000000002</v>
      </c>
      <c r="W136">
        <f>R136</f>
        <v>0.88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02"/>
  <sheetViews>
    <sheetView topLeftCell="A44" workbookViewId="0">
      <selection activeCell="I77" sqref="I77"/>
    </sheetView>
  </sheetViews>
  <sheetFormatPr baseColWidth="10" defaultRowHeight="12" x14ac:dyDescent="0"/>
  <sheetData>
    <row r="4" spans="1:22">
      <c r="A4" t="s">
        <v>160</v>
      </c>
    </row>
    <row r="6" spans="1:22">
      <c r="A6" t="s">
        <v>109</v>
      </c>
      <c r="C6" t="s">
        <v>110</v>
      </c>
      <c r="D6" t="s">
        <v>111</v>
      </c>
      <c r="F6" t="s">
        <v>112</v>
      </c>
      <c r="G6" t="s">
        <v>113</v>
      </c>
      <c r="H6" t="s">
        <v>114</v>
      </c>
      <c r="I6" t="s">
        <v>116</v>
      </c>
      <c r="J6" t="s">
        <v>117</v>
      </c>
      <c r="K6" t="s">
        <v>115</v>
      </c>
      <c r="L6" t="s">
        <v>127</v>
      </c>
      <c r="M6" t="s">
        <v>128</v>
      </c>
      <c r="N6" t="s">
        <v>129</v>
      </c>
      <c r="O6" t="s">
        <v>130</v>
      </c>
      <c r="Q6" t="s">
        <v>120</v>
      </c>
      <c r="R6" t="s">
        <v>121</v>
      </c>
      <c r="S6" t="s">
        <v>122</v>
      </c>
      <c r="T6" t="s">
        <v>123</v>
      </c>
      <c r="U6" t="s">
        <v>124</v>
      </c>
      <c r="V6" t="s">
        <v>125</v>
      </c>
    </row>
    <row r="8" spans="1:22">
      <c r="A8" t="str">
        <f>data!B9</f>
        <v>GR47</v>
      </c>
      <c r="C8" s="1">
        <f>data!X9</f>
        <v>14.34</v>
      </c>
      <c r="D8" s="1">
        <f>data!Y9</f>
        <v>2.9929416967258149</v>
      </c>
      <c r="F8" s="1">
        <f>AVERAGE(C8:C10)</f>
        <v>9.1300000000000008</v>
      </c>
      <c r="G8" s="5">
        <f>STDEV(C8:C10)</f>
        <v>4.5338835450417116</v>
      </c>
      <c r="H8" s="1">
        <f>((C8-F8)/D8)^2</f>
        <v>3.0302533016287656</v>
      </c>
      <c r="I8" s="1">
        <f>SUM(H8:H10)</f>
        <v>6.4814754065744857</v>
      </c>
      <c r="J8">
        <f>2</f>
        <v>2</v>
      </c>
      <c r="K8" s="5">
        <f>I8/J8</f>
        <v>3.2407377032872429</v>
      </c>
      <c r="L8" s="7">
        <f>1/(D8^2)</f>
        <v>0.11163579936814139</v>
      </c>
      <c r="M8" s="7">
        <f>L8*C8</f>
        <v>1.6008573629391474</v>
      </c>
      <c r="N8" s="1">
        <f>SUM(M8:M10)/SUM(L8:L10)</f>
        <v>7.9656302474144471</v>
      </c>
      <c r="O8" s="1">
        <f>1/SQRT(SUM(L8:L10))</f>
        <v>1.2878961457840661</v>
      </c>
      <c r="P8" t="s">
        <v>67</v>
      </c>
      <c r="Q8" s="6">
        <v>8.4636864008342277E-2</v>
      </c>
      <c r="R8" s="6">
        <v>0.34371947384174023</v>
      </c>
      <c r="S8" s="6">
        <f>Q8+0.235*R8</f>
        <v>0.16541094036115123</v>
      </c>
      <c r="T8" s="6">
        <f>S8</f>
        <v>0.16541094036115123</v>
      </c>
      <c r="U8" s="6">
        <f>Q8</f>
        <v>8.4636864008342277E-2</v>
      </c>
      <c r="V8" s="6">
        <f>R8</f>
        <v>0.34371947384174023</v>
      </c>
    </row>
    <row r="9" spans="1:22">
      <c r="C9" s="1">
        <f>data!X12</f>
        <v>6.97</v>
      </c>
      <c r="D9" s="1">
        <f>data!Y12</f>
        <v>2.0359273071502333</v>
      </c>
      <c r="H9" s="1">
        <f>((C9-F8)/D9)^2</f>
        <v>1.1255971049457185</v>
      </c>
      <c r="I9" s="1"/>
      <c r="L9" s="7">
        <f>1/(D9^2)</f>
        <v>0.24125452352231602</v>
      </c>
      <c r="M9" s="7">
        <f>L9*C9</f>
        <v>1.6815440289505426</v>
      </c>
      <c r="Q9" s="6"/>
      <c r="R9" s="6"/>
      <c r="S9" s="6"/>
      <c r="T9" s="6"/>
      <c r="U9" s="6"/>
      <c r="V9" s="6"/>
    </row>
    <row r="10" spans="1:22">
      <c r="C10" s="1">
        <f>data!X15</f>
        <v>6.08</v>
      </c>
      <c r="D10" s="1">
        <f>data!Y15</f>
        <v>2</v>
      </c>
      <c r="H10" s="1">
        <f>((C10-F8)/D10)^2</f>
        <v>2.3256250000000009</v>
      </c>
      <c r="I10" s="1"/>
      <c r="L10" s="7">
        <f>1/(D10^2)</f>
        <v>0.25</v>
      </c>
      <c r="M10" s="7">
        <f>L10*C10</f>
        <v>1.52</v>
      </c>
      <c r="Q10" s="6"/>
      <c r="R10" s="6"/>
      <c r="S10" s="6"/>
      <c r="T10" s="6"/>
      <c r="U10" s="6"/>
      <c r="V10" s="6"/>
    </row>
    <row r="11" spans="1:22">
      <c r="C11" s="1"/>
      <c r="D11" s="1"/>
      <c r="H11" s="1"/>
      <c r="I11" s="1"/>
      <c r="Q11" s="6"/>
      <c r="R11" s="6"/>
      <c r="S11" s="6"/>
      <c r="T11" s="6"/>
      <c r="U11" s="6"/>
      <c r="V11" s="6"/>
    </row>
    <row r="12" spans="1:22">
      <c r="A12" t="str">
        <f>data!B18</f>
        <v>GR48</v>
      </c>
      <c r="C12" s="1">
        <f>data!X18</f>
        <v>3.34</v>
      </c>
      <c r="D12" s="1">
        <f>data!Y18</f>
        <v>1.85</v>
      </c>
      <c r="F12" s="1">
        <f>AVERAGE(C12:C13)</f>
        <v>3.0949999999999998</v>
      </c>
      <c r="G12" s="1">
        <f>STDEV(C12:C13)</f>
        <v>0.34648232278140845</v>
      </c>
      <c r="H12" s="1">
        <f>((C12-F12)/D12)^2</f>
        <v>1.7538349159970799E-2</v>
      </c>
      <c r="I12" s="1">
        <f>SUM(H12:H13)</f>
        <v>5.7571028898532911E-2</v>
      </c>
      <c r="J12">
        <v>1</v>
      </c>
      <c r="K12" s="5">
        <f>I12/J12</f>
        <v>5.7571028898532911E-2</v>
      </c>
      <c r="L12" s="7">
        <f>1/(D12^2)</f>
        <v>0.29218407596785972</v>
      </c>
      <c r="M12" s="7">
        <f>L12*C12</f>
        <v>0.97589481373265141</v>
      </c>
      <c r="N12" s="1">
        <f>SUM(M12:M13)/SUM(L12:L13)</f>
        <v>2.9992728417887395</v>
      </c>
      <c r="O12" s="1">
        <f>1/SQRT(SUM(L12:L13))</f>
        <v>1.0210901547495477</v>
      </c>
      <c r="P12" t="s">
        <v>68</v>
      </c>
      <c r="Q12" s="6">
        <v>5.0996143934732591E-2</v>
      </c>
      <c r="R12" s="6">
        <v>0.20109946744799212</v>
      </c>
      <c r="S12" s="6">
        <f>Q12+0.235*R12</f>
        <v>9.8254518785010736E-2</v>
      </c>
      <c r="T12" s="6">
        <f>S12</f>
        <v>9.8254518785010736E-2</v>
      </c>
      <c r="U12" s="6">
        <f>Q12</f>
        <v>5.0996143934732591E-2</v>
      </c>
      <c r="V12" s="6">
        <f>R12</f>
        <v>0.20109946744799212</v>
      </c>
    </row>
    <row r="13" spans="1:22">
      <c r="C13" s="1">
        <f>data!X21</f>
        <v>2.8499999999999996</v>
      </c>
      <c r="D13" s="1">
        <f>data!Y21</f>
        <v>1.2244998979175132</v>
      </c>
      <c r="H13" s="1">
        <f>((C13-F12)/D13)^2</f>
        <v>4.0032679738562116E-2</v>
      </c>
      <c r="I13" s="1"/>
      <c r="L13" s="7">
        <f>1/(D13^2)</f>
        <v>0.66693344004268362</v>
      </c>
      <c r="M13" s="7">
        <f>L13*C13</f>
        <v>1.9007603041216481</v>
      </c>
      <c r="Q13" s="6"/>
      <c r="R13" s="6"/>
      <c r="S13" s="6"/>
      <c r="T13" s="6"/>
      <c r="U13" s="6"/>
      <c r="V13" s="6"/>
    </row>
    <row r="14" spans="1:22">
      <c r="C14" s="1"/>
      <c r="D14" s="1"/>
      <c r="H14" s="1"/>
      <c r="I14" s="1"/>
      <c r="Q14" s="6"/>
      <c r="R14" s="6"/>
      <c r="S14" s="6"/>
      <c r="T14" s="6"/>
      <c r="U14" s="6"/>
      <c r="V14" s="6"/>
    </row>
    <row r="15" spans="1:22">
      <c r="A15" t="str">
        <f>data!B24</f>
        <v>GR51</v>
      </c>
      <c r="C15" s="1">
        <f>data!X24</f>
        <v>5.28</v>
      </c>
      <c r="D15" s="1">
        <f>data!Y24</f>
        <v>3.3064331234730879</v>
      </c>
      <c r="F15" s="1">
        <f>AVERAGE(C15:C16)</f>
        <v>6.1150000000000002</v>
      </c>
      <c r="G15" s="1">
        <f>STDEV(C15:C16)</f>
        <v>1.180868324581531</v>
      </c>
      <c r="H15" s="1">
        <f>((C15-F15)/D15)^2</f>
        <v>6.3775440201234837E-2</v>
      </c>
      <c r="I15" s="1">
        <f>SUM(H15:H16)</f>
        <v>0.22188351766506503</v>
      </c>
      <c r="J15">
        <v>1</v>
      </c>
      <c r="K15" s="5">
        <f>I15/J15</f>
        <v>0.22188351766506503</v>
      </c>
      <c r="L15" s="7">
        <f>1/(D15^2)</f>
        <v>9.1470386462382799E-2</v>
      </c>
      <c r="M15" s="7">
        <f>L15*C15</f>
        <v>0.48296364052138119</v>
      </c>
      <c r="N15" s="1">
        <f>SUM(M15:M16)/SUM(L15:L16)</f>
        <v>6.4699959588849119</v>
      </c>
      <c r="O15" s="1">
        <f>1/SQRT(SUM(L15:L16))</f>
        <v>1.7726539154292471</v>
      </c>
      <c r="P15" t="s">
        <v>69</v>
      </c>
      <c r="Q15" s="6">
        <v>9.9726802468137435E-2</v>
      </c>
      <c r="R15" s="6">
        <v>0.28591682922848544</v>
      </c>
      <c r="S15" s="6">
        <f>Q15+0.235*R15</f>
        <v>0.16691725733683149</v>
      </c>
      <c r="T15" s="6">
        <f>S15</f>
        <v>0.16691725733683149</v>
      </c>
      <c r="U15" s="6">
        <f>Q15</f>
        <v>9.9726802468137435E-2</v>
      </c>
      <c r="V15" s="6">
        <f>R15</f>
        <v>0.28591682922848544</v>
      </c>
    </row>
    <row r="16" spans="1:22">
      <c r="C16" s="1">
        <f>data!X27</f>
        <v>6.9499999999999993</v>
      </c>
      <c r="D16" s="1">
        <f>data!Y27</f>
        <v>2.0999523804124705</v>
      </c>
      <c r="H16" s="1">
        <f>((C16-F15)/D16)^2</f>
        <v>0.15810807746383018</v>
      </c>
      <c r="I16" s="1"/>
      <c r="L16" s="7">
        <f>1/(D16^2)</f>
        <v>0.2267676538618531</v>
      </c>
      <c r="M16" s="7">
        <f>L16*C16</f>
        <v>1.5760351943398789</v>
      </c>
      <c r="Q16" s="6"/>
      <c r="R16" s="6"/>
      <c r="S16" s="6"/>
      <c r="T16" s="6"/>
      <c r="U16" s="6"/>
      <c r="V16" s="6"/>
    </row>
    <row r="17" spans="1:22">
      <c r="C17" s="1"/>
      <c r="D17" s="1"/>
      <c r="H17" s="1"/>
      <c r="I17" s="1"/>
      <c r="Q17" s="6"/>
      <c r="R17" s="6"/>
      <c r="S17" s="6"/>
      <c r="T17" s="6"/>
      <c r="U17" s="6"/>
      <c r="V17" s="6"/>
    </row>
    <row r="18" spans="1:22">
      <c r="A18" t="str">
        <f>data!B30</f>
        <v>GR52</v>
      </c>
      <c r="C18" s="1">
        <f>data!X30</f>
        <v>12.21</v>
      </c>
      <c r="D18" s="1">
        <f>data!Y30</f>
        <v>3.1493015098589718</v>
      </c>
      <c r="F18" s="1">
        <f>AVERAGE(C18:C19)</f>
        <v>11.465</v>
      </c>
      <c r="G18" s="1">
        <f>STDEV(C18:C19)</f>
        <v>1.0535891039679572</v>
      </c>
      <c r="H18" s="1">
        <f>((C18-F18)/D18)^2</f>
        <v>5.5960819108498761E-2</v>
      </c>
      <c r="I18" s="1">
        <f>SUM(H18:H19)</f>
        <v>0.17989182279276839</v>
      </c>
      <c r="J18">
        <v>1</v>
      </c>
      <c r="K18" s="5">
        <f>I18/J18</f>
        <v>0.17989182279276839</v>
      </c>
      <c r="L18" s="7">
        <f>1/(D18^2)</f>
        <v>0.10082576299896151</v>
      </c>
      <c r="M18" s="7">
        <f>L18*C18</f>
        <v>1.2310825662173202</v>
      </c>
      <c r="N18" s="1">
        <f>SUM(M18:M19)/SUM(L18:L19)</f>
        <v>11.183509787033049</v>
      </c>
      <c r="O18" s="1">
        <f>1/SQRT(SUM(L18:L19))</f>
        <v>1.7565097368224309</v>
      </c>
      <c r="P18" t="s">
        <v>70</v>
      </c>
      <c r="Q18" s="6">
        <v>0.13902121124718056</v>
      </c>
      <c r="R18" s="6">
        <v>0.20524692212104251</v>
      </c>
      <c r="S18" s="6">
        <f>Q18+0.235*R18</f>
        <v>0.18725423794562554</v>
      </c>
      <c r="T18" s="6">
        <f>S18</f>
        <v>0.18725423794562554</v>
      </c>
      <c r="U18" s="6">
        <f>Q18</f>
        <v>0.13902121124718056</v>
      </c>
      <c r="V18" s="6">
        <f>R18</f>
        <v>0.20524692212104251</v>
      </c>
    </row>
    <row r="19" spans="1:22">
      <c r="C19" s="1">
        <f>data!X33</f>
        <v>10.719999999999999</v>
      </c>
      <c r="D19" s="1">
        <f>data!Y33</f>
        <v>2.116246677492962</v>
      </c>
      <c r="H19" s="1">
        <f>((C19-F18)/D19)^2</f>
        <v>0.12393100368426961</v>
      </c>
      <c r="I19" s="1"/>
      <c r="L19" s="7">
        <f>1/(D19^2)</f>
        <v>0.22328904767221161</v>
      </c>
      <c r="M19" s="7">
        <f>L19*C19</f>
        <v>2.3936585910461083</v>
      </c>
      <c r="Q19" s="6"/>
      <c r="R19" s="6"/>
      <c r="S19" s="6"/>
      <c r="T19" s="6"/>
      <c r="U19" s="6"/>
      <c r="V19" s="6"/>
    </row>
    <row r="20" spans="1:22">
      <c r="C20" s="1"/>
      <c r="D20" s="1"/>
      <c r="H20" s="1"/>
      <c r="I20" s="1"/>
      <c r="Q20" s="6"/>
      <c r="R20" s="6"/>
      <c r="S20" s="6"/>
      <c r="T20" s="6"/>
      <c r="U20" s="6"/>
      <c r="V20" s="6"/>
    </row>
    <row r="21" spans="1:22">
      <c r="A21" t="str">
        <f>data!B36</f>
        <v>GR53B</v>
      </c>
      <c r="C21" s="1">
        <f>data!X36</f>
        <v>9.9</v>
      </c>
      <c r="D21" s="1">
        <f>data!Y36</f>
        <v>2.1560380330597142</v>
      </c>
      <c r="F21" s="1">
        <f>AVERAGE(C21:C22)</f>
        <v>8.65</v>
      </c>
      <c r="G21" s="1">
        <f>STDEV(C21:C22)</f>
        <v>1.7677669529663689</v>
      </c>
      <c r="H21" s="1">
        <f>((C21-F21)/D21)^2</f>
        <v>0.33612993438743666</v>
      </c>
      <c r="I21" s="1">
        <f>SUM(H21:H22)</f>
        <v>1.133161152506188</v>
      </c>
      <c r="J21">
        <v>1</v>
      </c>
      <c r="K21" s="5">
        <f>I21/J21</f>
        <v>1.133161152506188</v>
      </c>
      <c r="L21" s="7">
        <f>1/(D21^2)</f>
        <v>0.2151231580079595</v>
      </c>
      <c r="M21" s="7">
        <f>L21*C21</f>
        <v>2.129719264278799</v>
      </c>
      <c r="N21" s="1">
        <f>SUM(M21:M22)/SUM(L21:L22)</f>
        <v>8.1415757539076097</v>
      </c>
      <c r="O21" s="1">
        <f>1/SQRT(SUM(L21:L22))</f>
        <v>1.1742597484440185</v>
      </c>
      <c r="P21" t="s">
        <v>118</v>
      </c>
      <c r="Q21" s="6">
        <v>0.11546203332311418</v>
      </c>
      <c r="R21" s="6">
        <v>0.23789897858112069</v>
      </c>
      <c r="S21" s="6">
        <f>Q21+0.235*R21</f>
        <v>0.17136829328967754</v>
      </c>
      <c r="T21" s="6">
        <f>S21</f>
        <v>0.17136829328967754</v>
      </c>
      <c r="U21" s="6">
        <f>Q21</f>
        <v>0.11546203332311418</v>
      </c>
      <c r="V21" s="6">
        <f>R21</f>
        <v>0.23789897858112069</v>
      </c>
    </row>
    <row r="22" spans="1:22">
      <c r="C22" s="1">
        <f>data!X39</f>
        <v>7.4</v>
      </c>
      <c r="D22" s="1">
        <f>data!Y39</f>
        <v>1.4001428498549711</v>
      </c>
      <c r="H22" s="1">
        <f>((C22-F21)/D22)^2</f>
        <v>0.79703121811875122</v>
      </c>
      <c r="I22" s="1"/>
      <c r="L22" s="7">
        <f>1/(D22^2)</f>
        <v>0.51009997959600073</v>
      </c>
      <c r="M22" s="7">
        <f>L22*C22</f>
        <v>3.7747398490104054</v>
      </c>
      <c r="Q22" s="6"/>
      <c r="R22" s="6"/>
      <c r="S22" s="6"/>
      <c r="T22" s="6"/>
      <c r="U22" s="6"/>
      <c r="V22" s="6"/>
    </row>
    <row r="23" spans="1:22">
      <c r="C23" s="1"/>
      <c r="D23" s="1"/>
      <c r="H23" s="1"/>
      <c r="I23" s="1"/>
      <c r="Q23" s="6"/>
      <c r="R23" s="6"/>
      <c r="S23" s="6"/>
      <c r="T23" s="6"/>
      <c r="U23" s="6"/>
      <c r="V23" s="6"/>
    </row>
    <row r="24" spans="1:22">
      <c r="A24" t="str">
        <f>data!B42</f>
        <v>GR54</v>
      </c>
      <c r="C24" s="1">
        <f>data!X42</f>
        <v>8.9499999999999993</v>
      </c>
      <c r="D24" s="1">
        <f>data!Y42</f>
        <v>2.6083711392361324</v>
      </c>
      <c r="F24" s="1">
        <f>AVERAGE(C24:C25)</f>
        <v>9.4049999999999994</v>
      </c>
      <c r="G24" s="1">
        <f>STDEV(C24:C25)</f>
        <v>0.64346717087975835</v>
      </c>
      <c r="H24" s="1">
        <f>((C24-F24)/D24)^2</f>
        <v>3.0428743606326074E-2</v>
      </c>
      <c r="I24" s="1">
        <f>SUM(H24:H25)</f>
        <v>8.3019877862645142E-2</v>
      </c>
      <c r="J24">
        <v>1</v>
      </c>
      <c r="K24" s="5">
        <f>I24/J24</f>
        <v>8.3019877862645142E-2</v>
      </c>
      <c r="L24" s="7">
        <f>1/(D24^2)</f>
        <v>0.14698101005350109</v>
      </c>
      <c r="M24" s="7">
        <f>L24*C24</f>
        <v>1.3154800399788347</v>
      </c>
      <c r="N24" s="1">
        <f>SUM(M24:M25)/SUM(L24:L25)</f>
        <v>9.5264635338590882</v>
      </c>
      <c r="O24" s="1">
        <f>1/SQRT(SUM(L24:L25))</f>
        <v>1.5791389714805613</v>
      </c>
      <c r="P24" t="s">
        <v>72</v>
      </c>
      <c r="Q24" s="6">
        <v>0.23120885079222789</v>
      </c>
      <c r="R24" s="6">
        <v>0.2406337950087277</v>
      </c>
      <c r="S24" s="6">
        <f>Q24+0.235*R24</f>
        <v>0.28775779261927892</v>
      </c>
      <c r="T24" s="6">
        <f>AVERAGE(S24:S25)</f>
        <v>0.22179902507168903</v>
      </c>
      <c r="U24" s="6">
        <f>AVERAGE(Q24:Q25)</f>
        <v>0.17521937676460719</v>
      </c>
      <c r="V24" s="6">
        <f>AVERAGE(R24:R25)</f>
        <v>0.19821126939183745</v>
      </c>
    </row>
    <row r="25" spans="1:22">
      <c r="C25" s="1">
        <f>data!X45</f>
        <v>9.86</v>
      </c>
      <c r="D25" s="1">
        <f>data!Y45</f>
        <v>1.9840614909825756</v>
      </c>
      <c r="H25" s="1">
        <f>((C25-F24)/D25)^2</f>
        <v>5.2591134256319075E-2</v>
      </c>
      <c r="I25" s="1"/>
      <c r="L25" s="7">
        <f>1/(D25^2)</f>
        <v>0.25403277022735932</v>
      </c>
      <c r="M25" s="7">
        <f>L25*C25</f>
        <v>2.5047631144417628</v>
      </c>
      <c r="P25" t="s">
        <v>72</v>
      </c>
      <c r="Q25" s="6">
        <v>0.11922990273698653</v>
      </c>
      <c r="R25" s="6">
        <v>0.1557887437749472</v>
      </c>
      <c r="S25" s="6">
        <f>Q25+0.235*R25</f>
        <v>0.15584025752409911</v>
      </c>
      <c r="T25" s="6"/>
      <c r="U25" s="6"/>
      <c r="V25" s="6"/>
    </row>
    <row r="26" spans="1:22">
      <c r="C26" s="1"/>
      <c r="D26" s="1"/>
      <c r="H26" s="1"/>
      <c r="I26" s="1"/>
      <c r="Q26" s="6"/>
      <c r="R26" s="6"/>
      <c r="S26" s="6"/>
      <c r="T26" s="6"/>
      <c r="U26" s="6"/>
      <c r="V26" s="6"/>
    </row>
    <row r="27" spans="1:22">
      <c r="A27" t="str">
        <f>data!B48</f>
        <v>GR56</v>
      </c>
      <c r="C27" s="1">
        <f>data!X48</f>
        <v>10.48</v>
      </c>
      <c r="D27" s="1">
        <f>data!Y48</f>
        <v>2.5437374078312405</v>
      </c>
      <c r="F27" s="1">
        <f>AVERAGE(C27:C32)</f>
        <v>7.4633333333333338</v>
      </c>
      <c r="G27" s="1">
        <f>STDEV(C27:C32)</f>
        <v>2.6634914429497716</v>
      </c>
      <c r="H27" s="1">
        <f>((C27-F27)/D27)^2</f>
        <v>1.4064040085583684</v>
      </c>
      <c r="I27" s="1">
        <f>SUM(H27:H32)</f>
        <v>7.8781126344194661</v>
      </c>
      <c r="J27">
        <v>5</v>
      </c>
      <c r="K27" s="5">
        <f>I27/J27</f>
        <v>1.5756225268838933</v>
      </c>
      <c r="L27" s="7">
        <f t="shared" ref="L27:L32" si="0">1/(D27^2)</f>
        <v>0.15454517355422995</v>
      </c>
      <c r="M27" s="7">
        <f t="shared" ref="M27:M32" si="1">L27*C27</f>
        <v>1.6196334188483299</v>
      </c>
      <c r="N27" s="1">
        <f>SUM(M27:M32)/SUM(L27:L32)</f>
        <v>7.3207484580148199</v>
      </c>
      <c r="O27" s="1">
        <f>1/SQRT(SUM(L27:L32))</f>
        <v>0.79477390806885928</v>
      </c>
      <c r="P27" t="s">
        <v>73</v>
      </c>
      <c r="Q27" s="6">
        <v>0.23865530704001386</v>
      </c>
      <c r="R27" s="6">
        <v>0.81098500183952771</v>
      </c>
      <c r="S27" s="6">
        <f>Q27+0.235*R27</f>
        <v>0.4292367824723029</v>
      </c>
      <c r="T27" s="6">
        <f>AVERAGE(S27:S28)</f>
        <v>0.32903201767168822</v>
      </c>
      <c r="U27" s="6">
        <f>AVERAGE(Q27:Q28)</f>
        <v>0.21030182602728892</v>
      </c>
      <c r="V27" s="6">
        <f>AVERAGE(R27:R28)</f>
        <v>0.50523485806127355</v>
      </c>
    </row>
    <row r="28" spans="1:22">
      <c r="C28" s="1">
        <f>data!X51</f>
        <v>8.2199999999999989</v>
      </c>
      <c r="D28" s="1">
        <f>data!Y51</f>
        <v>1.7269916039170545</v>
      </c>
      <c r="H28" s="1">
        <f>((C28-F27)/D28)^2</f>
        <v>0.19196796125547086</v>
      </c>
      <c r="I28" s="1"/>
      <c r="L28" s="7">
        <f t="shared" si="0"/>
        <v>0.33528918692372167</v>
      </c>
      <c r="M28" s="7">
        <f t="shared" si="1"/>
        <v>2.7560771165129916</v>
      </c>
      <c r="P28" t="s">
        <v>73</v>
      </c>
      <c r="Q28" s="6">
        <v>0.181948345014564</v>
      </c>
      <c r="R28" s="6">
        <v>0.19948471428301945</v>
      </c>
      <c r="S28" s="6">
        <f>Q28+0.235*R28</f>
        <v>0.22882725287107358</v>
      </c>
      <c r="T28" s="6"/>
      <c r="U28" s="6"/>
      <c r="V28" s="6"/>
    </row>
    <row r="29" spans="1:22">
      <c r="C29" s="1">
        <f>data!X54</f>
        <v>7.21</v>
      </c>
      <c r="D29" s="1">
        <f>data!Y54</f>
        <v>1.4462710672622889</v>
      </c>
      <c r="H29" s="1">
        <f>((C29-F27)/D29)^2</f>
        <v>3.0682113963655413E-2</v>
      </c>
      <c r="I29" s="1"/>
      <c r="L29" s="7">
        <f t="shared" si="0"/>
        <v>0.4780800305971219</v>
      </c>
      <c r="M29" s="7">
        <f t="shared" si="1"/>
        <v>3.4469570206052489</v>
      </c>
      <c r="Q29" s="6"/>
      <c r="R29" s="6"/>
      <c r="S29" s="6"/>
      <c r="T29" s="6"/>
      <c r="U29" s="6"/>
      <c r="V29" s="6"/>
    </row>
    <row r="30" spans="1:22">
      <c r="C30" s="1">
        <f>data!X57</f>
        <v>9.19</v>
      </c>
      <c r="D30" s="1">
        <f>data!Y57</f>
        <v>2.0624742422634035</v>
      </c>
      <c r="H30" s="1">
        <f>((C30-F27)/D30)^2</f>
        <v>0.70087398979213267</v>
      </c>
      <c r="I30" s="1"/>
      <c r="L30" s="7">
        <f t="shared" si="0"/>
        <v>0.23508392496121114</v>
      </c>
      <c r="M30" s="7">
        <f t="shared" si="1"/>
        <v>2.1604212703935302</v>
      </c>
      <c r="Q30" s="6"/>
      <c r="R30" s="6"/>
      <c r="S30" s="6"/>
      <c r="T30" s="6"/>
      <c r="U30" s="6"/>
      <c r="V30" s="6"/>
    </row>
    <row r="31" spans="1:22">
      <c r="C31" s="1">
        <f>data!X60</f>
        <v>2.72</v>
      </c>
      <c r="D31" s="1">
        <f>data!Y60</f>
        <v>2.02</v>
      </c>
      <c r="H31" s="1">
        <f>((C31-F27)/D31)^2</f>
        <v>5.5139719417486308</v>
      </c>
      <c r="I31" s="1"/>
      <c r="L31" s="7">
        <f t="shared" si="0"/>
        <v>0.24507401235173021</v>
      </c>
      <c r="M31" s="7">
        <f t="shared" si="1"/>
        <v>0.66660131359670627</v>
      </c>
      <c r="Q31" s="6"/>
      <c r="R31" s="6"/>
      <c r="S31" s="6"/>
      <c r="T31" s="6"/>
      <c r="U31" s="6"/>
      <c r="V31" s="6"/>
    </row>
    <row r="32" spans="1:22">
      <c r="C32" s="1">
        <f>data!X63</f>
        <v>6.96</v>
      </c>
      <c r="D32" s="1">
        <f>data!Y63</f>
        <v>2.7212129648375556</v>
      </c>
      <c r="H32" s="1">
        <f>((C32-F27)/D32)^2</f>
        <v>3.4212619101207965E-2</v>
      </c>
      <c r="I32" s="1"/>
      <c r="L32" s="7">
        <f t="shared" si="0"/>
        <v>0.13504388926401081</v>
      </c>
      <c r="M32" s="7">
        <f t="shared" si="1"/>
        <v>0.93990546927751528</v>
      </c>
      <c r="Q32" s="6"/>
      <c r="R32" s="6"/>
      <c r="S32" s="6"/>
      <c r="T32" s="6"/>
      <c r="U32" s="6"/>
      <c r="V32" s="6"/>
    </row>
    <row r="33" spans="1:22">
      <c r="C33" s="1"/>
      <c r="D33" s="1"/>
      <c r="H33" s="1"/>
      <c r="I33" s="1"/>
      <c r="Q33" s="6"/>
      <c r="R33" s="6"/>
      <c r="S33" s="6"/>
      <c r="T33" s="6"/>
      <c r="U33" s="6"/>
      <c r="V33" s="6"/>
    </row>
    <row r="34" spans="1:22">
      <c r="A34" t="str">
        <f>data!B66</f>
        <v>GR59</v>
      </c>
      <c r="C34" s="1">
        <f>data!X66</f>
        <v>12.33</v>
      </c>
      <c r="D34" s="1">
        <f>data!Y66</f>
        <v>3.3801775101316798</v>
      </c>
      <c r="F34" s="1">
        <f>AVERAGE(C34:C39)</f>
        <v>7.9739999999999993</v>
      </c>
      <c r="G34" s="1">
        <f>STDEV(C34:C39)</f>
        <v>3.3464055343009482</v>
      </c>
      <c r="H34" s="1">
        <f>((C34-F34)/D34)^2</f>
        <v>1.6607211875087529</v>
      </c>
      <c r="I34" s="1">
        <f>SUM(H34:H37)</f>
        <v>3.1164276102526456</v>
      </c>
      <c r="J34">
        <v>3</v>
      </c>
      <c r="K34" s="5">
        <f>I34/J34</f>
        <v>1.0388092034175485</v>
      </c>
      <c r="L34" s="7">
        <f>1/(D34^2)</f>
        <v>8.7522755916538283E-2</v>
      </c>
      <c r="M34" s="7">
        <f>L34*C34</f>
        <v>1.079155580450917</v>
      </c>
      <c r="N34" s="1">
        <f>SUM(M34:M37)/SUM(L34:L37)</f>
        <v>8.1899851214653907</v>
      </c>
      <c r="O34" s="1">
        <f>1/SQRT(SUM(L34:L37))</f>
        <v>1.0312715651435946</v>
      </c>
      <c r="P34" t="s">
        <v>74</v>
      </c>
      <c r="Q34" s="6">
        <v>0.13667310506183036</v>
      </c>
      <c r="R34" s="6">
        <v>0.34463057479940185</v>
      </c>
      <c r="S34" s="6">
        <f>Q34+0.235*R34</f>
        <v>0.21766129013968979</v>
      </c>
      <c r="T34" s="6">
        <v>0.21766129013968979</v>
      </c>
      <c r="U34" s="6">
        <f>Q34</f>
        <v>0.13667310506183036</v>
      </c>
      <c r="V34" s="6">
        <f>R34</f>
        <v>0.34463057479940185</v>
      </c>
    </row>
    <row r="35" spans="1:22">
      <c r="C35" s="1">
        <f>data!X69</f>
        <v>6.96</v>
      </c>
      <c r="D35" s="1">
        <f>data!Y69</f>
        <v>1.75025712396779</v>
      </c>
      <c r="H35" s="1">
        <f>((C35-F34)/D35)^2</f>
        <v>0.33563883266958244</v>
      </c>
      <c r="I35" s="1"/>
      <c r="L35" s="7">
        <f>1/(D35^2)</f>
        <v>0.32643468042044788</v>
      </c>
      <c r="M35" s="7">
        <f>L35*C35</f>
        <v>2.2719853757263171</v>
      </c>
      <c r="Q35" s="6"/>
      <c r="R35" s="6"/>
      <c r="S35" s="6"/>
      <c r="T35" s="6"/>
      <c r="U35" s="6"/>
      <c r="V35" s="6"/>
    </row>
    <row r="36" spans="1:22">
      <c r="C36" s="1">
        <f>data!X72</f>
        <v>7.08</v>
      </c>
      <c r="D36" s="1">
        <f>data!Y72</f>
        <v>1.79</v>
      </c>
      <c r="H36" s="1">
        <f>((C36-F34)/D36)^2</f>
        <v>0.24944165288224421</v>
      </c>
      <c r="I36" s="1"/>
      <c r="L36" s="7">
        <f>1/(D36^2)</f>
        <v>0.3121001217190475</v>
      </c>
      <c r="M36" s="7">
        <f>L36*C36</f>
        <v>2.2096688617708562</v>
      </c>
      <c r="Q36" s="6"/>
      <c r="R36" s="6"/>
      <c r="S36" s="6"/>
      <c r="T36" s="6"/>
      <c r="U36" s="6"/>
      <c r="V36" s="6"/>
    </row>
    <row r="37" spans="1:22">
      <c r="C37" s="1">
        <f>data!X75</f>
        <v>9.99</v>
      </c>
      <c r="D37" s="1">
        <f>data!Y75</f>
        <v>2.1606017680266763</v>
      </c>
      <c r="H37" s="1">
        <f>((C37-F34)/D37)^2</f>
        <v>0.87062593719206638</v>
      </c>
      <c r="I37" s="1"/>
      <c r="L37" s="7">
        <f>1/(D37^2)</f>
        <v>0.21421532924896108</v>
      </c>
      <c r="M37" s="7">
        <f>L37*C37</f>
        <v>2.1400111391971213</v>
      </c>
      <c r="Q37" s="6"/>
      <c r="R37" s="6"/>
      <c r="S37" s="6"/>
      <c r="T37" s="6"/>
      <c r="U37" s="6"/>
      <c r="V37" s="6"/>
    </row>
    <row r="38" spans="1:22">
      <c r="C38" s="1"/>
      <c r="D38" s="1"/>
      <c r="H38" s="1"/>
      <c r="I38" s="1"/>
      <c r="Q38" s="6"/>
      <c r="R38" s="6"/>
      <c r="S38" s="6"/>
      <c r="T38" s="6"/>
      <c r="U38" s="6"/>
      <c r="V38" s="6"/>
    </row>
    <row r="39" spans="1:22">
      <c r="A39" t="str">
        <f>data!B78</f>
        <v>GR62B</v>
      </c>
      <c r="C39" s="23">
        <f>data!X78</f>
        <v>3.51</v>
      </c>
      <c r="D39" s="23">
        <f>data!Y78</f>
        <v>3.07</v>
      </c>
      <c r="F39" s="1">
        <f>AVERAGE(C40:C41)</f>
        <v>6.1</v>
      </c>
      <c r="G39" s="1">
        <f>STDEV(C40:C41)</f>
        <v>4.2426406871192576E-2</v>
      </c>
      <c r="H39" s="1"/>
      <c r="I39" s="1">
        <f>SUM(H39:H41)</f>
        <v>4.2830209231514216E-4</v>
      </c>
      <c r="J39">
        <v>2</v>
      </c>
      <c r="K39" s="5">
        <f>I39/J39</f>
        <v>2.1415104615757108E-4</v>
      </c>
      <c r="L39" s="7"/>
      <c r="M39" s="7"/>
      <c r="N39" s="1">
        <f>SUM(M40:M41)/SUM(L40:L41)</f>
        <v>6.1009929288727793</v>
      </c>
      <c r="O39" s="1">
        <f>1/SQRT(SUM(L39:L41))</f>
        <v>1.4495932455604315</v>
      </c>
      <c r="P39" t="s">
        <v>119</v>
      </c>
      <c r="Q39" s="6">
        <v>9.383683215255631E-2</v>
      </c>
      <c r="R39" s="6">
        <v>0.22063044602104315</v>
      </c>
      <c r="S39" s="6">
        <f>Q39+0.235*R39</f>
        <v>0.14568498696750146</v>
      </c>
      <c r="T39" s="6">
        <v>0.14568498696750146</v>
      </c>
      <c r="U39" s="6">
        <f>Q39</f>
        <v>9.383683215255631E-2</v>
      </c>
      <c r="V39" s="6">
        <f>R39</f>
        <v>0.22063044602104315</v>
      </c>
    </row>
    <row r="40" spans="1:22">
      <c r="A40" t="str">
        <f>data!B81</f>
        <v>GR62B</v>
      </c>
      <c r="C40" s="1">
        <f>data!X81</f>
        <v>6.07</v>
      </c>
      <c r="D40" s="1">
        <f>data!Y81</f>
        <v>2.0848261318392955</v>
      </c>
      <c r="H40" s="1">
        <f>((C40-F39)/D40)^2</f>
        <v>2.0706315426204114E-4</v>
      </c>
      <c r="I40" s="1"/>
      <c r="L40" s="7">
        <f>1/(D40^2)</f>
        <v>0.2300701714022777</v>
      </c>
      <c r="M40" s="7">
        <f>L40*C40</f>
        <v>1.3965259404118258</v>
      </c>
      <c r="Q40" s="6"/>
      <c r="R40" s="6"/>
      <c r="S40" s="6"/>
      <c r="T40" s="6"/>
      <c r="U40" s="6"/>
      <c r="V40" s="6"/>
    </row>
    <row r="41" spans="1:22">
      <c r="C41" s="1">
        <f>data!X84</f>
        <v>6.13</v>
      </c>
      <c r="D41" s="1">
        <f>data!Y84</f>
        <v>2.0169283576765933</v>
      </c>
      <c r="H41" s="1">
        <f>((C41-F39)/D41)^2</f>
        <v>2.21238938053101E-4</v>
      </c>
      <c r="I41" s="1"/>
      <c r="L41" s="7">
        <f>1/(D41^2)</f>
        <v>0.24582104228121929</v>
      </c>
      <c r="M41" s="7">
        <f>L41*C41</f>
        <v>1.5068829891838742</v>
      </c>
      <c r="Q41" s="6"/>
      <c r="R41" s="6"/>
      <c r="S41" s="6"/>
      <c r="T41" s="6"/>
      <c r="U41" s="6"/>
      <c r="V41" s="6"/>
    </row>
    <row r="42" spans="1:22">
      <c r="C42" s="1"/>
      <c r="D42" s="1"/>
      <c r="H42" s="1"/>
      <c r="I42" s="1"/>
      <c r="Q42" s="6"/>
      <c r="R42" s="6"/>
      <c r="S42" s="6"/>
      <c r="T42" s="6"/>
      <c r="U42" s="6"/>
      <c r="V42" s="6"/>
    </row>
    <row r="43" spans="1:22">
      <c r="A43" t="str">
        <f>data!B87</f>
        <v>GR64</v>
      </c>
      <c r="C43" s="23">
        <f>data!X87</f>
        <v>8.1199999999999992</v>
      </c>
      <c r="D43" s="23">
        <f>data!Y87</f>
        <v>3.03</v>
      </c>
      <c r="F43" s="1">
        <f>AVERAGE(C44:C48)</f>
        <v>8.11</v>
      </c>
      <c r="G43" s="1">
        <f>STDEV(C44:C48)</f>
        <v>2.1976692198781946</v>
      </c>
      <c r="H43" s="1"/>
      <c r="I43" s="1">
        <f>SUM(H43:H48)</f>
        <v>3.4659972262612069</v>
      </c>
      <c r="J43">
        <v>5</v>
      </c>
      <c r="K43" s="5">
        <f>I43/J43</f>
        <v>0.69319944525224142</v>
      </c>
      <c r="L43" s="7"/>
      <c r="M43" s="7"/>
      <c r="N43" s="1">
        <f>SUM(M44:M48)/SUM(L44:L48)</f>
        <v>8.2468224297227888</v>
      </c>
      <c r="O43" s="1">
        <f>1/SQRT(SUM(L43:L48))</f>
        <v>1.0334903821693013</v>
      </c>
      <c r="P43" t="s">
        <v>77</v>
      </c>
      <c r="Q43" s="6">
        <v>0.18802656608662552</v>
      </c>
      <c r="R43" s="6">
        <v>0.45367955539240856</v>
      </c>
      <c r="S43" s="6">
        <f>Q43+0.235*R43</f>
        <v>0.29464126160384152</v>
      </c>
      <c r="T43" s="6">
        <f>AVERAGE(S43:S45)</f>
        <v>0.29176228222533307</v>
      </c>
      <c r="U43" s="6">
        <f>AVERAGE(Q43:Q45)</f>
        <v>0.18424659692526291</v>
      </c>
      <c r="V43" s="6">
        <f>AVERAGE(R43:R45)</f>
        <v>0.45751355446838371</v>
      </c>
    </row>
    <row r="44" spans="1:22">
      <c r="A44" t="str">
        <f>data!B90</f>
        <v>GR64</v>
      </c>
      <c r="C44" s="1">
        <f>data!X90</f>
        <v>10.32</v>
      </c>
      <c r="D44" s="1">
        <f>data!Y90</f>
        <v>2.4095020232404867</v>
      </c>
      <c r="H44" s="1">
        <f>((C44-F43)/D44)^2</f>
        <v>0.84125945191794349</v>
      </c>
      <c r="I44" s="1"/>
      <c r="L44" s="7">
        <f>1/(D44^2)</f>
        <v>0.17224451831820456</v>
      </c>
      <c r="M44" s="7">
        <f>L44*C44</f>
        <v>1.7775634290438711</v>
      </c>
      <c r="P44" t="s">
        <v>77</v>
      </c>
      <c r="Q44" s="6">
        <v>0.13627119418756251</v>
      </c>
      <c r="R44" s="6">
        <v>0.30843391204854331</v>
      </c>
      <c r="S44" s="6">
        <f>Q44+0.235*R44</f>
        <v>0.20875316351897016</v>
      </c>
      <c r="T44" s="6"/>
      <c r="U44" s="6"/>
      <c r="V44" s="6"/>
    </row>
    <row r="45" spans="1:22">
      <c r="C45" s="1">
        <f>data!X93</f>
        <v>5.1300000000000008</v>
      </c>
      <c r="D45" s="1">
        <f>data!Y93</f>
        <v>2.3210557942453689</v>
      </c>
      <c r="H45" s="1">
        <f>((C45-F43)/D45)^2</f>
        <v>1.6483953000575409</v>
      </c>
      <c r="I45" s="1"/>
      <c r="L45" s="7">
        <f>1/(D45^2)</f>
        <v>0.1856217400181909</v>
      </c>
      <c r="M45" s="7">
        <f>L45*C45</f>
        <v>0.95223952629331943</v>
      </c>
      <c r="P45" t="s">
        <v>77</v>
      </c>
      <c r="Q45" s="6">
        <v>0.2284420305016007</v>
      </c>
      <c r="R45" s="6">
        <v>0.61042719596419914</v>
      </c>
      <c r="S45" s="6">
        <f>Q45+0.235*R45</f>
        <v>0.37189242155318747</v>
      </c>
      <c r="T45" s="6"/>
      <c r="U45" s="6"/>
      <c r="V45" s="6"/>
    </row>
    <row r="46" spans="1:22">
      <c r="C46" s="1">
        <f>data!X96</f>
        <v>9.6</v>
      </c>
      <c r="D46" s="1">
        <f>data!Y96</f>
        <v>2.2318154045529837</v>
      </c>
      <c r="H46" s="1">
        <f>((C46-F43)/D46)^2</f>
        <v>0.44571371210600313</v>
      </c>
      <c r="I46" s="1"/>
      <c r="L46" s="7">
        <f>1/(D46^2)</f>
        <v>0.20076289901626188</v>
      </c>
      <c r="M46" s="7">
        <f>L46*C46</f>
        <v>1.927323830556114</v>
      </c>
      <c r="Q46" s="6"/>
      <c r="R46" s="6"/>
      <c r="S46" s="6"/>
      <c r="T46" s="6"/>
      <c r="U46" s="6"/>
      <c r="V46" s="6"/>
    </row>
    <row r="47" spans="1:22">
      <c r="C47" s="1">
        <f>data!X99</f>
        <v>8.99</v>
      </c>
      <c r="D47" s="1">
        <f>data!Y99</f>
        <v>2.0235859260234048</v>
      </c>
      <c r="H47" s="1">
        <f>((C47-F43)/D47)^2</f>
        <v>0.18911328725976242</v>
      </c>
      <c r="I47" s="1"/>
      <c r="L47" s="7">
        <f>1/(D47^2)</f>
        <v>0.24420620772180024</v>
      </c>
      <c r="M47" s="7">
        <f>L47*C47</f>
        <v>2.1954138074189844</v>
      </c>
      <c r="Q47" s="6"/>
      <c r="R47" s="6"/>
      <c r="S47" s="6"/>
      <c r="T47" s="6"/>
      <c r="U47" s="6"/>
      <c r="V47" s="6"/>
    </row>
    <row r="48" spans="1:22">
      <c r="C48" s="1">
        <f>data!X102</f>
        <v>6.51</v>
      </c>
      <c r="D48" s="1">
        <f>data!Y102</f>
        <v>2.7378823933836167</v>
      </c>
      <c r="H48" s="1">
        <f>((C48-F43)/D48)^2</f>
        <v>0.3415154749199571</v>
      </c>
      <c r="I48" s="1"/>
      <c r="L48" s="7">
        <f>1/(D48^2)</f>
        <v>0.13340448239060831</v>
      </c>
      <c r="M48" s="7">
        <f>L48*C48</f>
        <v>0.86846318036286008</v>
      </c>
      <c r="Q48" s="6"/>
      <c r="R48" s="6"/>
      <c r="S48" s="6"/>
      <c r="T48" s="6"/>
      <c r="U48" s="6"/>
      <c r="V48" s="6"/>
    </row>
    <row r="49" spans="1:24">
      <c r="C49" s="1"/>
      <c r="D49" s="1"/>
      <c r="H49" s="1"/>
      <c r="I49" s="1"/>
      <c r="Q49" s="6"/>
      <c r="R49" s="6"/>
      <c r="S49" s="6"/>
      <c r="T49" s="6"/>
      <c r="U49" s="6"/>
      <c r="V49" s="6"/>
    </row>
    <row r="50" spans="1:24">
      <c r="A50" t="str">
        <f>data!B105</f>
        <v>GR67</v>
      </c>
      <c r="C50" s="23">
        <f>data!X105</f>
        <v>4.5</v>
      </c>
      <c r="D50" s="23">
        <f>data!Y105</f>
        <v>1.99</v>
      </c>
      <c r="F50" s="1">
        <f>AVERAGE(C51:C52)</f>
        <v>4.71</v>
      </c>
      <c r="G50" s="5">
        <f>STDEV(C51:C52)</f>
        <v>0.56568542494923857</v>
      </c>
      <c r="H50" s="1"/>
      <c r="I50" s="1">
        <f>SUM(H50:H52)</f>
        <v>0.14446982199443043</v>
      </c>
      <c r="J50">
        <v>2</v>
      </c>
      <c r="K50" s="5">
        <f>I50/J50</f>
        <v>7.2234910997215213E-2</v>
      </c>
      <c r="L50" s="7"/>
      <c r="M50" s="7"/>
      <c r="N50" s="1">
        <f>SUM(M51:M52)/SUM(L51:L52)</f>
        <v>4.6604601022449428</v>
      </c>
      <c r="O50" s="1">
        <f>1/SQRT(SUM(L50:L52))</f>
        <v>1.0523771807706597</v>
      </c>
      <c r="P50" t="s">
        <v>78</v>
      </c>
      <c r="Q50" s="6">
        <v>0.10007980746625415</v>
      </c>
      <c r="R50" s="6">
        <v>0.18614994721681385</v>
      </c>
      <c r="S50" s="6">
        <f>Q50+0.235*R50</f>
        <v>0.14382504506220539</v>
      </c>
      <c r="T50" s="6">
        <v>0.14382504506220539</v>
      </c>
      <c r="U50" s="6">
        <f>Q50</f>
        <v>0.10007980746625415</v>
      </c>
      <c r="V50" s="6">
        <f>R50</f>
        <v>0.18614994721681385</v>
      </c>
      <c r="X50" t="s">
        <v>126</v>
      </c>
    </row>
    <row r="51" spans="1:24">
      <c r="A51" t="str">
        <f>data!B108</f>
        <v>GR67</v>
      </c>
      <c r="C51" s="1">
        <f>data!X108</f>
        <v>4.3099999999999996</v>
      </c>
      <c r="D51" s="1">
        <f>data!Y108</f>
        <v>1.4038874598770374</v>
      </c>
      <c r="H51" s="1">
        <f>((C51-F50)/D51)^2</f>
        <v>8.1181186260084345E-2</v>
      </c>
      <c r="I51" s="1"/>
      <c r="L51" s="7">
        <f>1/(D51^2)</f>
        <v>0.50738241412552632</v>
      </c>
      <c r="M51" s="7">
        <f>L51*C51</f>
        <v>2.1868182048810181</v>
      </c>
      <c r="Q51" s="6"/>
      <c r="R51" s="6"/>
      <c r="S51" s="6"/>
      <c r="T51" s="6"/>
      <c r="U51" s="6"/>
      <c r="V51" s="6"/>
    </row>
    <row r="52" spans="1:24">
      <c r="C52" s="1">
        <f>data!X111</f>
        <v>5.1100000000000003</v>
      </c>
      <c r="D52" s="1">
        <f>data!Y111</f>
        <v>1.59</v>
      </c>
      <c r="H52" s="1">
        <f>((C52-F50)/D52)^2</f>
        <v>6.3288635734346066E-2</v>
      </c>
      <c r="I52" s="1"/>
      <c r="L52" s="7">
        <f>1/(D52^2)</f>
        <v>0.39555397333966213</v>
      </c>
      <c r="M52" s="7">
        <f>L52*C52</f>
        <v>2.0212808037656735</v>
      </c>
      <c r="Q52" s="6"/>
      <c r="R52" s="6"/>
      <c r="S52" s="6"/>
      <c r="T52" s="6"/>
      <c r="U52" s="6"/>
      <c r="V52" s="6"/>
    </row>
    <row r="53" spans="1:24">
      <c r="C53" s="1"/>
      <c r="D53" s="1"/>
      <c r="H53" s="1"/>
      <c r="I53" s="1"/>
      <c r="Q53" s="6"/>
      <c r="R53" s="6"/>
      <c r="S53" s="6"/>
      <c r="T53" s="6"/>
      <c r="U53" s="6"/>
      <c r="V53" s="6"/>
    </row>
    <row r="54" spans="1:24">
      <c r="A54" t="str">
        <f>data!B114</f>
        <v>CC90</v>
      </c>
      <c r="C54" s="23">
        <f>data!X114</f>
        <v>10.41</v>
      </c>
      <c r="D54" s="23">
        <f>data!Y114</f>
        <v>2.46</v>
      </c>
      <c r="F54" s="1">
        <f>AVERAGE(C55:C57)</f>
        <v>8.8233333333333341</v>
      </c>
      <c r="G54" s="1">
        <f>STDEV(C55:C57)</f>
        <v>1.9531086332647585</v>
      </c>
      <c r="H54" s="1"/>
      <c r="I54" s="1">
        <f>SUM(H54:H57)</f>
        <v>2.7289135327413274</v>
      </c>
      <c r="J54">
        <v>3</v>
      </c>
      <c r="K54" s="5">
        <f>I54/J54</f>
        <v>0.90963784424710914</v>
      </c>
      <c r="L54" s="7"/>
      <c r="M54" s="7"/>
      <c r="N54" s="1">
        <f>SUM(M55:M57)/SUM(L55:L57)</f>
        <v>8.9384765705684188</v>
      </c>
      <c r="O54" s="1">
        <f>1/SQRT(SUM(L54:L57))</f>
        <v>0.98489383576361766</v>
      </c>
      <c r="P54" t="s">
        <v>79</v>
      </c>
      <c r="Q54" s="6">
        <v>0.15310175416417154</v>
      </c>
      <c r="R54" s="6">
        <v>0.20146369454878868</v>
      </c>
      <c r="S54" s="6">
        <f>Q54+0.235*R54</f>
        <v>0.20044572238313688</v>
      </c>
      <c r="T54" s="6">
        <v>0.20044572238313688</v>
      </c>
      <c r="U54" s="6">
        <f>Q54</f>
        <v>0.15310175416417154</v>
      </c>
      <c r="V54" s="6">
        <f>R54</f>
        <v>0.20146369454878868</v>
      </c>
    </row>
    <row r="55" spans="1:24">
      <c r="A55" t="str">
        <f>data!B117</f>
        <v>CC90</v>
      </c>
      <c r="C55" s="1">
        <f>data!X117</f>
        <v>7.4</v>
      </c>
      <c r="D55" s="1">
        <f>data!Y117</f>
        <v>1.7779201331893397</v>
      </c>
      <c r="H55" s="1">
        <f>((C55-F54)/D55)^2</f>
        <v>0.64089774684523237</v>
      </c>
      <c r="I55" s="1"/>
      <c r="L55" s="7">
        <f>1/(D55^2)</f>
        <v>0.31635558367605193</v>
      </c>
      <c r="M55" s="7">
        <f>L55*C55</f>
        <v>2.3410313192027843</v>
      </c>
      <c r="Q55" s="6"/>
      <c r="R55" s="6"/>
      <c r="S55" s="6"/>
      <c r="T55" s="6"/>
      <c r="U55" s="6"/>
      <c r="V55" s="6"/>
    </row>
    <row r="56" spans="1:24">
      <c r="C56" s="1">
        <f>data!X120</f>
        <v>11.05</v>
      </c>
      <c r="D56" s="1">
        <f>data!Y120</f>
        <v>1.6281584689458208</v>
      </c>
      <c r="H56" s="1">
        <f>((C56-F54)/D56)^2</f>
        <v>1.8703249630104661</v>
      </c>
      <c r="I56" s="1"/>
      <c r="L56" s="7">
        <f>1/(D56^2)</f>
        <v>0.37723037458976205</v>
      </c>
      <c r="M56" s="7">
        <f>L56*C56</f>
        <v>4.1683956392168708</v>
      </c>
      <c r="Q56" s="6"/>
      <c r="R56" s="6"/>
      <c r="S56" s="6"/>
      <c r="T56" s="6"/>
      <c r="U56" s="6"/>
      <c r="V56" s="6"/>
    </row>
    <row r="57" spans="1:24">
      <c r="C57" s="1">
        <f>data!X123</f>
        <v>8.02</v>
      </c>
      <c r="D57" s="1">
        <f>data!Y123</f>
        <v>1.7217723426748381</v>
      </c>
      <c r="H57" s="1">
        <f>((C57-F54)/D57)^2</f>
        <v>0.21769082288562874</v>
      </c>
      <c r="I57" s="1"/>
      <c r="L57" s="7">
        <f>1/(D57^2)</f>
        <v>0.33732501264968795</v>
      </c>
      <c r="M57" s="7">
        <f>L57*C57</f>
        <v>2.7053466014504974</v>
      </c>
      <c r="Q57" s="6"/>
      <c r="R57" s="6"/>
      <c r="S57" s="6"/>
      <c r="T57" s="6"/>
      <c r="U57" s="6"/>
      <c r="V57" s="6"/>
    </row>
    <row r="58" spans="1:24">
      <c r="C58" s="1"/>
      <c r="D58" s="1"/>
      <c r="H58" s="1"/>
      <c r="I58" s="1"/>
      <c r="Q58" s="6"/>
      <c r="R58" s="6"/>
      <c r="S58" s="6"/>
      <c r="T58" s="6"/>
      <c r="U58" s="6"/>
      <c r="V58" s="6"/>
    </row>
    <row r="59" spans="1:24">
      <c r="A59" t="str">
        <f>data!B126</f>
        <v>CC95</v>
      </c>
      <c r="C59" s="23">
        <f>data!X126</f>
        <v>12.17</v>
      </c>
      <c r="D59" s="23">
        <f>data!Y126</f>
        <v>2.41</v>
      </c>
      <c r="F59" s="1">
        <f>AVERAGE(C60:C62)</f>
        <v>6.94</v>
      </c>
      <c r="G59" s="1">
        <f>STDEV(C60:C62)</f>
        <v>1.7203488018422295</v>
      </c>
      <c r="H59" s="1"/>
      <c r="I59" s="1">
        <f>SUM(H59:H62)</f>
        <v>1.5648339615403914</v>
      </c>
      <c r="J59">
        <v>3</v>
      </c>
      <c r="K59" s="5">
        <f>I59/J59</f>
        <v>0.52161132051346382</v>
      </c>
      <c r="L59" s="7"/>
      <c r="M59" s="7"/>
      <c r="N59" s="1">
        <f>SUM(M60:M62)/SUM(L60:L62)</f>
        <v>6.9927878328638258</v>
      </c>
      <c r="O59" s="1">
        <f>1/SQRT(SUM(L59:L62))</f>
        <v>1.1091607447128726</v>
      </c>
      <c r="P59" t="s">
        <v>80</v>
      </c>
      <c r="Q59" s="6">
        <v>0.16159600257780971</v>
      </c>
      <c r="R59" s="6">
        <v>0.33018719238940841</v>
      </c>
      <c r="S59" s="6">
        <f>Q59+0.235*R59</f>
        <v>0.23918999278932068</v>
      </c>
      <c r="T59" s="6">
        <v>0.23918999278932068</v>
      </c>
      <c r="U59" s="6">
        <f>Q59</f>
        <v>0.16159600257780971</v>
      </c>
      <c r="V59" s="6">
        <f>R59</f>
        <v>0.33018719238940841</v>
      </c>
    </row>
    <row r="60" spans="1:24">
      <c r="A60" t="str">
        <f>data!B129</f>
        <v>CC95</v>
      </c>
      <c r="C60" s="1">
        <f>data!X129</f>
        <v>8.68</v>
      </c>
      <c r="D60" s="1">
        <f>data!Y129</f>
        <v>1.9007893097342481</v>
      </c>
      <c r="H60" s="1">
        <f>((C60-F59)/D60)^2</f>
        <v>0.83797398283974489</v>
      </c>
      <c r="I60" s="1"/>
      <c r="L60" s="7">
        <f>1/(D60^2)</f>
        <v>0.27677830058123448</v>
      </c>
      <c r="M60" s="7">
        <f>L60*C60</f>
        <v>2.4024356490451151</v>
      </c>
      <c r="U60" s="6"/>
      <c r="V60" s="6"/>
    </row>
    <row r="61" spans="1:24">
      <c r="C61" s="1">
        <f>data!X132</f>
        <v>6.8999999999999995</v>
      </c>
      <c r="D61" s="1">
        <f>data!Y132</f>
        <v>1.8740864441108367</v>
      </c>
      <c r="H61" s="1">
        <f>((C61-F59)/D61)^2</f>
        <v>4.5555492284040603E-4</v>
      </c>
      <c r="I61" s="1"/>
      <c r="L61" s="7">
        <f>1/(D61^2)</f>
        <v>0.28472182677524055</v>
      </c>
      <c r="M61" s="7">
        <f>L61*C61</f>
        <v>1.9645806047491596</v>
      </c>
    </row>
    <row r="62" spans="1:24">
      <c r="C62" s="1">
        <f>data!X135</f>
        <v>5.24</v>
      </c>
      <c r="D62" s="1">
        <f>data!Y135</f>
        <v>1.9946177578674065</v>
      </c>
      <c r="H62" s="1">
        <f>((C62-F59)/D62)^2</f>
        <v>0.72640442377780601</v>
      </c>
      <c r="I62" s="1"/>
      <c r="L62" s="7">
        <f>1/(D62^2)</f>
        <v>0.25135101168782203</v>
      </c>
      <c r="M62" s="7">
        <f>L62*C62</f>
        <v>1.3170793012441875</v>
      </c>
    </row>
    <row r="72" spans="8:10">
      <c r="H72" s="1">
        <f>F8</f>
        <v>9.1300000000000008</v>
      </c>
      <c r="I72" s="6">
        <f>U8</f>
        <v>8.4636864008342277E-2</v>
      </c>
      <c r="J72" s="6">
        <f>V8</f>
        <v>0.34371947384174023</v>
      </c>
    </row>
    <row r="73" spans="8:10">
      <c r="H73" s="1">
        <f>F12</f>
        <v>3.0949999999999998</v>
      </c>
      <c r="I73" s="6">
        <f>U12</f>
        <v>5.0996143934732591E-2</v>
      </c>
      <c r="J73" s="6">
        <f>V12</f>
        <v>0.20109946744799212</v>
      </c>
    </row>
    <row r="74" spans="8:10">
      <c r="H74" s="1">
        <f>F15</f>
        <v>6.1150000000000002</v>
      </c>
      <c r="I74" s="6">
        <f>U15</f>
        <v>9.9726802468137435E-2</v>
      </c>
      <c r="J74" s="6">
        <f>V15</f>
        <v>0.28591682922848544</v>
      </c>
    </row>
    <row r="75" spans="8:10">
      <c r="H75" s="1">
        <f>F18</f>
        <v>11.465</v>
      </c>
      <c r="I75" s="6">
        <f>U18</f>
        <v>0.13902121124718056</v>
      </c>
      <c r="J75" s="6">
        <f>V18</f>
        <v>0.20524692212104251</v>
      </c>
    </row>
    <row r="76" spans="8:10">
      <c r="H76" s="1">
        <f>F21</f>
        <v>8.65</v>
      </c>
      <c r="I76" s="6">
        <f>U21</f>
        <v>0.11546203332311418</v>
      </c>
      <c r="J76" s="6">
        <f>V21</f>
        <v>0.23789897858112069</v>
      </c>
    </row>
    <row r="77" spans="8:10">
      <c r="H77" s="1">
        <f>F24</f>
        <v>9.4049999999999994</v>
      </c>
      <c r="I77" s="6">
        <f>U24</f>
        <v>0.17521937676460719</v>
      </c>
      <c r="J77" s="6">
        <f>V24</f>
        <v>0.19821126939183745</v>
      </c>
    </row>
    <row r="78" spans="8:10">
      <c r="H78" s="1">
        <f>F27</f>
        <v>7.4633333333333338</v>
      </c>
      <c r="I78" s="6">
        <f>U27</f>
        <v>0.21030182602728892</v>
      </c>
      <c r="J78" s="6">
        <f>V27</f>
        <v>0.50523485806127355</v>
      </c>
    </row>
    <row r="79" spans="8:10">
      <c r="H79" s="1">
        <f>F34</f>
        <v>7.9739999999999993</v>
      </c>
      <c r="I79" s="6">
        <f>U34</f>
        <v>0.13667310506183036</v>
      </c>
      <c r="J79" s="6">
        <f>V34</f>
        <v>0.34463057479940185</v>
      </c>
    </row>
    <row r="80" spans="8:10">
      <c r="H80" s="1">
        <f>F39</f>
        <v>6.1</v>
      </c>
      <c r="I80" s="6">
        <f>U39</f>
        <v>9.383683215255631E-2</v>
      </c>
      <c r="J80" s="6">
        <f>V39</f>
        <v>0.22063044602104315</v>
      </c>
    </row>
    <row r="81" spans="8:10">
      <c r="H81" s="1">
        <f>F43</f>
        <v>8.11</v>
      </c>
      <c r="I81" s="6">
        <f>U43</f>
        <v>0.18424659692526291</v>
      </c>
      <c r="J81" s="6">
        <f>V43</f>
        <v>0.45751355446838371</v>
      </c>
    </row>
    <row r="82" spans="8:10">
      <c r="H82" s="1">
        <f>F50</f>
        <v>4.71</v>
      </c>
      <c r="I82" s="6">
        <f>U50</f>
        <v>0.10007980746625415</v>
      </c>
      <c r="J82" s="6">
        <f>V50</f>
        <v>0.18614994721681385</v>
      </c>
    </row>
    <row r="83" spans="8:10">
      <c r="H83" s="1">
        <f>F54</f>
        <v>8.8233333333333341</v>
      </c>
      <c r="I83" s="6">
        <f>U54</f>
        <v>0.15310175416417154</v>
      </c>
      <c r="J83" s="6">
        <f>V54</f>
        <v>0.20146369454878868</v>
      </c>
    </row>
    <row r="84" spans="8:10">
      <c r="H84" s="1">
        <f>F59</f>
        <v>6.94</v>
      </c>
      <c r="I84" s="6">
        <f>U59</f>
        <v>0.16159600257780971</v>
      </c>
      <c r="J84" s="6">
        <f>V59</f>
        <v>0.33018719238940841</v>
      </c>
    </row>
    <row r="85" spans="8:10">
      <c r="H85" s="1"/>
      <c r="I85" s="6"/>
      <c r="J85" s="6"/>
    </row>
    <row r="86" spans="8:10">
      <c r="H86" s="1"/>
      <c r="I86" s="6"/>
      <c r="J86" s="6"/>
    </row>
    <row r="87" spans="8:10">
      <c r="H87" s="1"/>
      <c r="I87" s="6"/>
      <c r="J87" s="6"/>
    </row>
    <row r="90" spans="8:10">
      <c r="H90" s="1"/>
      <c r="I90" s="6"/>
      <c r="J90" s="6"/>
    </row>
    <row r="91" spans="8:10">
      <c r="H91" s="1"/>
      <c r="I91" s="6"/>
      <c r="J91" s="6"/>
    </row>
    <row r="92" spans="8:10">
      <c r="H92" s="1"/>
      <c r="I92" s="6"/>
      <c r="J92" s="6"/>
    </row>
    <row r="93" spans="8:10">
      <c r="H93" s="1"/>
      <c r="I93" s="6"/>
      <c r="J93" s="6"/>
    </row>
    <row r="94" spans="8:10">
      <c r="H94" s="1"/>
      <c r="I94" s="6"/>
      <c r="J94" s="6"/>
    </row>
    <row r="96" spans="8:10">
      <c r="H96" s="1"/>
      <c r="I96" s="6"/>
      <c r="J96" s="6"/>
    </row>
    <row r="97" spans="8:10">
      <c r="H97" s="1"/>
      <c r="I97" s="6"/>
      <c r="J97" s="6"/>
    </row>
    <row r="98" spans="8:10">
      <c r="H98" s="1"/>
      <c r="I98" s="6"/>
      <c r="J98" s="6"/>
    </row>
    <row r="100" spans="8:10">
      <c r="H100" s="1"/>
      <c r="I100" s="6"/>
      <c r="J100" s="6"/>
    </row>
    <row r="101" spans="8:10">
      <c r="H101" s="1"/>
      <c r="I101" s="6"/>
      <c r="J101" s="6"/>
    </row>
    <row r="102" spans="8:10">
      <c r="H102" s="1"/>
      <c r="I102" s="6"/>
      <c r="J102" s="6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130"/>
  <sheetViews>
    <sheetView workbookViewId="0">
      <selection activeCell="AE14" sqref="AE14"/>
    </sheetView>
  </sheetViews>
  <sheetFormatPr baseColWidth="10" defaultRowHeight="12" x14ac:dyDescent="0"/>
  <cols>
    <col min="1" max="1" width="14.6640625" customWidth="1"/>
    <col min="4" max="4" width="12.1640625" customWidth="1"/>
    <col min="6" max="6" width="9.1640625" customWidth="1"/>
    <col min="7" max="7" width="3.83203125" customWidth="1"/>
    <col min="8" max="9" width="9" customWidth="1"/>
    <col min="10" max="10" width="3.83203125" customWidth="1"/>
    <col min="11" max="12" width="9" customWidth="1"/>
    <col min="13" max="13" width="3.83203125" customWidth="1"/>
    <col min="14" max="15" width="9" customWidth="1"/>
    <col min="16" max="16" width="3.83203125" customWidth="1"/>
    <col min="17" max="18" width="9" customWidth="1"/>
    <col min="19" max="19" width="3.83203125" customWidth="1"/>
    <col min="20" max="21" width="9" customWidth="1"/>
    <col min="22" max="22" width="3.83203125" customWidth="1"/>
    <col min="23" max="23" width="8.6640625" customWidth="1"/>
    <col min="24" max="24" width="3.83203125" customWidth="1"/>
    <col min="25" max="26" width="17.83203125" customWidth="1"/>
    <col min="27" max="27" width="9" customWidth="1"/>
    <col min="28" max="28" width="3.83203125" customWidth="1"/>
    <col min="29" max="29" width="9" customWidth="1"/>
  </cols>
  <sheetData>
    <row r="4" spans="1:29">
      <c r="A4" s="8" t="s">
        <v>161</v>
      </c>
    </row>
    <row r="5" spans="1:29">
      <c r="A5" s="9" t="s">
        <v>189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9"/>
      <c r="AB5" s="9"/>
      <c r="AC5" s="9"/>
    </row>
    <row r="6" spans="1:2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9"/>
      <c r="AB6" s="9"/>
      <c r="AC6" s="9"/>
    </row>
    <row r="7" spans="1:29">
      <c r="A7" s="9"/>
      <c r="B7" s="10"/>
      <c r="C7" s="10"/>
      <c r="D7" s="10" t="s">
        <v>131</v>
      </c>
      <c r="E7" s="10" t="s">
        <v>131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43" t="s">
        <v>169</v>
      </c>
      <c r="V7" s="43"/>
      <c r="W7" s="43"/>
      <c r="X7" s="9"/>
      <c r="Y7" s="10" t="s">
        <v>132</v>
      </c>
      <c r="Z7" s="10" t="s">
        <v>133</v>
      </c>
      <c r="AA7" s="43" t="s">
        <v>66</v>
      </c>
      <c r="AB7" s="43"/>
      <c r="AC7" s="43"/>
    </row>
    <row r="8" spans="1:29">
      <c r="A8" s="9"/>
      <c r="B8" s="10"/>
      <c r="C8" s="10" t="s">
        <v>134</v>
      </c>
      <c r="D8" s="10" t="s">
        <v>135</v>
      </c>
      <c r="E8" s="10" t="s">
        <v>136</v>
      </c>
      <c r="F8" s="43" t="s">
        <v>137</v>
      </c>
      <c r="G8" s="43"/>
      <c r="H8" s="43"/>
      <c r="I8" s="43" t="s">
        <v>138</v>
      </c>
      <c r="J8" s="43"/>
      <c r="K8" s="43"/>
      <c r="L8" s="43" t="s">
        <v>166</v>
      </c>
      <c r="M8" s="43"/>
      <c r="N8" s="43"/>
      <c r="O8" s="44" t="s">
        <v>167</v>
      </c>
      <c r="P8" s="43"/>
      <c r="Q8" s="43"/>
      <c r="R8" s="44" t="s">
        <v>168</v>
      </c>
      <c r="S8" s="43"/>
      <c r="T8" s="43"/>
      <c r="U8" s="43" t="s">
        <v>139</v>
      </c>
      <c r="V8" s="43"/>
      <c r="W8" s="43"/>
      <c r="X8" s="9"/>
      <c r="Y8" s="10" t="s">
        <v>140</v>
      </c>
      <c r="Z8" s="10" t="s">
        <v>141</v>
      </c>
      <c r="AA8" s="43" t="s">
        <v>141</v>
      </c>
      <c r="AB8" s="43"/>
      <c r="AC8" s="43"/>
    </row>
    <row r="9" spans="1:29">
      <c r="A9" s="12" t="s">
        <v>142</v>
      </c>
      <c r="B9" s="13" t="s">
        <v>134</v>
      </c>
      <c r="C9" s="13" t="s">
        <v>143</v>
      </c>
      <c r="D9" s="13" t="s">
        <v>144</v>
      </c>
      <c r="E9" s="13" t="s">
        <v>145</v>
      </c>
      <c r="F9" s="42" t="s">
        <v>146</v>
      </c>
      <c r="G9" s="42"/>
      <c r="H9" s="42"/>
      <c r="I9" s="42" t="s">
        <v>147</v>
      </c>
      <c r="J9" s="42"/>
      <c r="K9" s="42"/>
      <c r="L9" s="42" t="s">
        <v>147</v>
      </c>
      <c r="M9" s="42"/>
      <c r="N9" s="42"/>
      <c r="O9" s="42" t="s">
        <v>148</v>
      </c>
      <c r="P9" s="42"/>
      <c r="Q9" s="42"/>
      <c r="R9" s="42" t="s">
        <v>148</v>
      </c>
      <c r="S9" s="42"/>
      <c r="T9" s="42"/>
      <c r="U9" s="42" t="s">
        <v>149</v>
      </c>
      <c r="V9" s="42"/>
      <c r="W9" s="42"/>
      <c r="X9" s="14"/>
      <c r="Y9" s="13" t="s">
        <v>150</v>
      </c>
      <c r="Z9" s="13" t="s">
        <v>151</v>
      </c>
      <c r="AA9" s="42" t="s">
        <v>149</v>
      </c>
      <c r="AB9" s="42"/>
      <c r="AC9" s="42"/>
    </row>
    <row r="10" spans="1:29" ht="13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  <c r="Y10" s="16"/>
      <c r="Z10" s="16"/>
      <c r="AA10" s="16"/>
      <c r="AB10" s="16"/>
      <c r="AC10" s="16"/>
    </row>
    <row r="11" spans="1:29" ht="13" thickTop="1"/>
    <row r="12" spans="1:29">
      <c r="A12" t="str">
        <f>data!B9</f>
        <v>GR47</v>
      </c>
      <c r="B12" s="21" t="str">
        <f>data!C9</f>
        <v>a</v>
      </c>
      <c r="C12" s="21">
        <f>data!F9</f>
        <v>0.12809999999999999</v>
      </c>
      <c r="D12" s="21">
        <f>data!D9</f>
        <v>800</v>
      </c>
      <c r="E12" s="21">
        <f>data!E9</f>
        <v>0.25</v>
      </c>
      <c r="F12">
        <f>data!G9</f>
        <v>5.1132</v>
      </c>
      <c r="G12" s="18" t="s">
        <v>5</v>
      </c>
      <c r="H12" s="20">
        <f>data!H9</f>
        <v>6.9599999999999995E-2</v>
      </c>
      <c r="I12">
        <f>data!I9</f>
        <v>16.908000000000001</v>
      </c>
      <c r="J12" s="18" t="s">
        <v>5</v>
      </c>
      <c r="K12" s="20">
        <f>data!J9</f>
        <v>0.443</v>
      </c>
      <c r="L12">
        <f>data!K9</f>
        <v>522.28399999999999</v>
      </c>
      <c r="M12" s="18" t="s">
        <v>5</v>
      </c>
      <c r="N12" s="20">
        <f>data!L9</f>
        <v>6.6859999999999999</v>
      </c>
      <c r="O12">
        <f>data!M9</f>
        <v>3.2890000000000001</v>
      </c>
      <c r="P12" s="18" t="s">
        <v>5</v>
      </c>
      <c r="Q12" s="20">
        <f>data!N9</f>
        <v>6.6000000000000003E-2</v>
      </c>
      <c r="R12">
        <f>data!O9</f>
        <v>102.1</v>
      </c>
      <c r="S12" s="18" t="s">
        <v>5</v>
      </c>
      <c r="T12" s="20">
        <f>data!P9</f>
        <v>1</v>
      </c>
      <c r="U12">
        <f>data!Q9</f>
        <v>13.19</v>
      </c>
      <c r="V12" s="18" t="s">
        <v>5</v>
      </c>
      <c r="W12" s="20">
        <f>data!R9</f>
        <v>2.64</v>
      </c>
      <c r="Y12" s="22">
        <f>100*(U12/(I12/C12))</f>
        <v>9.9931334279630928</v>
      </c>
      <c r="Z12" s="22">
        <f>100*(U12/AA12)</f>
        <v>91.980474198047418</v>
      </c>
      <c r="AA12">
        <f>data!X9</f>
        <v>14.34</v>
      </c>
      <c r="AB12" s="18" t="s">
        <v>5</v>
      </c>
      <c r="AC12" s="19">
        <f>data!Y9</f>
        <v>2.9929416967258149</v>
      </c>
    </row>
    <row r="13" spans="1:29">
      <c r="D13" s="21">
        <f>data!D10</f>
        <v>1100</v>
      </c>
      <c r="E13" s="21">
        <f>data!E10</f>
        <v>0.25</v>
      </c>
      <c r="F13">
        <f>data!G10</f>
        <v>0.81869999999999998</v>
      </c>
      <c r="G13" s="18" t="s">
        <v>5</v>
      </c>
      <c r="H13" s="20">
        <f>data!H10</f>
        <v>1.5800000000000002E-2</v>
      </c>
      <c r="I13">
        <f>data!I10</f>
        <v>2.597</v>
      </c>
      <c r="J13" s="18" t="s">
        <v>5</v>
      </c>
      <c r="K13" s="20">
        <f>data!J10</f>
        <v>0.186</v>
      </c>
      <c r="L13">
        <f>data!K10</f>
        <v>80.495999999999995</v>
      </c>
      <c r="M13" s="18" t="s">
        <v>5</v>
      </c>
      <c r="N13" s="20">
        <f>data!L10</f>
        <v>3.988</v>
      </c>
      <c r="O13">
        <f>data!M10</f>
        <v>3.1379999999999999</v>
      </c>
      <c r="P13" s="18" t="s">
        <v>5</v>
      </c>
      <c r="Q13" s="20">
        <f>data!N10</f>
        <v>0.22</v>
      </c>
      <c r="R13">
        <f>data!O10</f>
        <v>98.4</v>
      </c>
      <c r="S13" s="18" t="s">
        <v>5</v>
      </c>
      <c r="T13" s="20">
        <f>data!P10</f>
        <v>4.8</v>
      </c>
      <c r="U13">
        <f>data!Q10</f>
        <v>1.1499999999999999</v>
      </c>
      <c r="V13" s="18" t="s">
        <v>5</v>
      </c>
      <c r="W13" s="20">
        <f>data!R10</f>
        <v>1.41</v>
      </c>
      <c r="Y13" s="22">
        <f>100*(U13/(I13/C12))</f>
        <v>5.6725067385444738</v>
      </c>
      <c r="Z13" s="22">
        <f>100*(U13/AA12)</f>
        <v>8.0195258019525806</v>
      </c>
      <c r="AB13" s="18"/>
      <c r="AC13" s="19"/>
    </row>
    <row r="15" spans="1:29">
      <c r="B15" s="21" t="str">
        <f>data!C12</f>
        <v>b</v>
      </c>
      <c r="C15" s="21">
        <f>data!F12</f>
        <v>0.16120000000000001</v>
      </c>
      <c r="D15" s="21">
        <f>data!D12</f>
        <v>800</v>
      </c>
      <c r="E15" s="21">
        <f>data!E12</f>
        <v>0.25</v>
      </c>
      <c r="F15">
        <f>data!G12</f>
        <v>6.5392000000000001</v>
      </c>
      <c r="G15" s="18" t="s">
        <v>5</v>
      </c>
      <c r="H15" s="20">
        <f>data!H12</f>
        <v>7.2800000000000004E-2</v>
      </c>
      <c r="I15">
        <f>data!I12</f>
        <v>20.821000000000002</v>
      </c>
      <c r="J15" s="18" t="s">
        <v>5</v>
      </c>
      <c r="K15" s="20">
        <f>data!J12</f>
        <v>0.61</v>
      </c>
      <c r="L15">
        <f>data!K12</f>
        <v>664.97299999999996</v>
      </c>
      <c r="M15" s="18" t="s">
        <v>5</v>
      </c>
      <c r="N15" s="20">
        <f>data!L12</f>
        <v>9.8719999999999999</v>
      </c>
      <c r="O15">
        <f>data!M12</f>
        <v>3.1</v>
      </c>
      <c r="P15" s="18" t="s">
        <v>5</v>
      </c>
      <c r="Q15" s="20">
        <f>data!N12</f>
        <v>4.3999999999999997E-2</v>
      </c>
      <c r="R15">
        <f>data!O12</f>
        <v>101</v>
      </c>
      <c r="S15" s="18" t="s">
        <v>5</v>
      </c>
      <c r="T15" s="20">
        <f>data!P12</f>
        <v>0.7</v>
      </c>
      <c r="U15">
        <f>data!Q12</f>
        <v>5.72</v>
      </c>
      <c r="V15" s="18" t="s">
        <v>5</v>
      </c>
      <c r="W15" s="20">
        <f>data!R12</f>
        <v>1.79</v>
      </c>
      <c r="Y15" s="22">
        <f>100*(U15/(I15/C15))</f>
        <v>4.4285288891023482</v>
      </c>
      <c r="Z15" s="22">
        <f>100*(U15/AA15)</f>
        <v>82.065997130559538</v>
      </c>
      <c r="AA15">
        <f>data!X12</f>
        <v>6.97</v>
      </c>
      <c r="AB15" s="18" t="s">
        <v>5</v>
      </c>
      <c r="AC15" s="19">
        <f>data!Y12</f>
        <v>2.0359273071502333</v>
      </c>
    </row>
    <row r="16" spans="1:29">
      <c r="D16" s="21">
        <f>data!D13</f>
        <v>1100</v>
      </c>
      <c r="E16" s="21">
        <f>data!E13</f>
        <v>0.25</v>
      </c>
      <c r="F16">
        <f>data!G13</f>
        <v>1.4241999999999999</v>
      </c>
      <c r="G16" s="18" t="s">
        <v>5</v>
      </c>
      <c r="H16" s="20">
        <f>data!H13</f>
        <v>2.1700000000000001E-2</v>
      </c>
      <c r="I16">
        <f>data!I13</f>
        <v>4.5199999999999996</v>
      </c>
      <c r="J16" s="18" t="s">
        <v>5</v>
      </c>
      <c r="K16" s="20">
        <f>data!J13</f>
        <v>0.19600000000000001</v>
      </c>
      <c r="L16">
        <f>data!K13</f>
        <v>142.09200000000001</v>
      </c>
      <c r="M16" s="18" t="s">
        <v>5</v>
      </c>
      <c r="N16" s="20">
        <f>data!L13</f>
        <v>3.6139999999999999</v>
      </c>
      <c r="O16">
        <f>data!M13</f>
        <v>3.1</v>
      </c>
      <c r="P16" s="18" t="s">
        <v>5</v>
      </c>
      <c r="Q16" s="20">
        <f>data!N13</f>
        <v>0.11</v>
      </c>
      <c r="R16">
        <f>data!O13</f>
        <v>99.4</v>
      </c>
      <c r="S16" s="18" t="s">
        <v>5</v>
      </c>
      <c r="T16" s="20">
        <f>data!P13</f>
        <v>2.4</v>
      </c>
      <c r="U16">
        <f>data!Q13</f>
        <v>1.25</v>
      </c>
      <c r="V16" s="18" t="s">
        <v>5</v>
      </c>
      <c r="W16" s="20">
        <f>data!R13</f>
        <v>0.97</v>
      </c>
      <c r="Y16" s="22">
        <f>100*(U16/(I16/C15))</f>
        <v>4.4579646017699117</v>
      </c>
      <c r="Z16" s="22">
        <f>100*(U16/AA15)</f>
        <v>17.934002869440459</v>
      </c>
      <c r="AB16" s="18"/>
      <c r="AC16" s="19"/>
    </row>
    <row r="18" spans="1:29">
      <c r="B18" s="21" t="str">
        <f>data!C15</f>
        <v>c</v>
      </c>
      <c r="C18" s="21">
        <f>data!F15</f>
        <v>0.15579999999999999</v>
      </c>
      <c r="D18" s="21">
        <f>data!D15</f>
        <v>800</v>
      </c>
      <c r="E18" s="21">
        <f>data!E15</f>
        <v>0.25</v>
      </c>
      <c r="F18">
        <f>data!G15</f>
        <v>6.2637999999999998</v>
      </c>
      <c r="G18" s="18" t="s">
        <v>5</v>
      </c>
      <c r="H18" s="20">
        <f>data!H15</f>
        <v>9.0700000000000003E-2</v>
      </c>
      <c r="I18">
        <f>data!I15</f>
        <v>19.683</v>
      </c>
      <c r="J18" s="18" t="s">
        <v>5</v>
      </c>
      <c r="K18" s="20">
        <f>data!J15</f>
        <v>0.39300000000000002</v>
      </c>
      <c r="L18">
        <f>data!K15</f>
        <v>629.11500000000001</v>
      </c>
      <c r="M18" s="18" t="s">
        <v>5</v>
      </c>
      <c r="N18" s="20">
        <f>data!L15</f>
        <v>9.0860000000000003</v>
      </c>
      <c r="O18">
        <f>data!M15</f>
        <v>3.11</v>
      </c>
      <c r="P18" s="18" t="s">
        <v>5</v>
      </c>
      <c r="Q18" s="20">
        <f>data!N15</f>
        <v>0.05</v>
      </c>
      <c r="R18">
        <f>data!O15</f>
        <v>100.6</v>
      </c>
      <c r="S18" s="18" t="s">
        <v>5</v>
      </c>
      <c r="T18" s="20">
        <f>data!P15</f>
        <v>0.5</v>
      </c>
      <c r="U18">
        <f>data!Q15</f>
        <v>6.08</v>
      </c>
      <c r="V18" s="18" t="s">
        <v>5</v>
      </c>
      <c r="W18" s="20">
        <f>data!R15</f>
        <v>2</v>
      </c>
      <c r="Y18" s="22">
        <f>100*(U18/(I18/C18))</f>
        <v>4.8125997053294727</v>
      </c>
      <c r="Z18" s="22">
        <f>100*(U18/AA18)</f>
        <v>100</v>
      </c>
      <c r="AA18">
        <f>data!X15</f>
        <v>6.08</v>
      </c>
      <c r="AB18" s="18" t="s">
        <v>5</v>
      </c>
      <c r="AC18" s="19">
        <f>data!Y15</f>
        <v>2</v>
      </c>
    </row>
    <row r="19" spans="1:29">
      <c r="D19" s="21">
        <f>data!D16</f>
        <v>1100</v>
      </c>
      <c r="E19" s="21">
        <f>data!E16</f>
        <v>0.25</v>
      </c>
      <c r="F19">
        <f>data!G16</f>
        <v>1.2783</v>
      </c>
      <c r="G19" s="18" t="s">
        <v>5</v>
      </c>
      <c r="H19" s="20">
        <f>data!H16</f>
        <v>2.29E-2</v>
      </c>
      <c r="I19">
        <f>data!I16</f>
        <v>3.7909999999999999</v>
      </c>
      <c r="J19" s="18" t="s">
        <v>5</v>
      </c>
      <c r="K19" s="20">
        <f>data!J16</f>
        <v>0.129</v>
      </c>
      <c r="L19">
        <f>data!K16</f>
        <v>130.61500000000001</v>
      </c>
      <c r="M19" s="18" t="s">
        <v>5</v>
      </c>
      <c r="N19" s="20">
        <f>data!L16</f>
        <v>2.9329999999999998</v>
      </c>
      <c r="O19">
        <f>data!M16</f>
        <v>2.95</v>
      </c>
      <c r="P19" s="18" t="s">
        <v>5</v>
      </c>
      <c r="Q19" s="20">
        <f>data!N16</f>
        <v>9.5000000000000001E-2</v>
      </c>
      <c r="R19">
        <f>data!O16</f>
        <v>102.5</v>
      </c>
      <c r="S19" s="18" t="s">
        <v>5</v>
      </c>
      <c r="T19" s="20">
        <f>data!P16</f>
        <v>1.9</v>
      </c>
      <c r="U19">
        <f>data!Q16</f>
        <v>-7.0000000000000007E-2</v>
      </c>
      <c r="V19" s="18" t="s">
        <v>5</v>
      </c>
      <c r="W19" s="20">
        <f>data!R16</f>
        <v>0.78</v>
      </c>
      <c r="Y19" s="22">
        <f>100*(U19/(I19/C18))</f>
        <v>-0.28768135056713273</v>
      </c>
      <c r="Z19" s="22">
        <f>100*(U19/AA18)</f>
        <v>-1.1513157894736843</v>
      </c>
      <c r="AB19" s="18"/>
      <c r="AC19" s="19"/>
    </row>
    <row r="21" spans="1:29">
      <c r="A21" t="str">
        <f>data!B18</f>
        <v>GR48</v>
      </c>
      <c r="B21" s="21" t="str">
        <f>data!C18</f>
        <v>a</v>
      </c>
      <c r="C21" s="21">
        <f>data!F18</f>
        <v>0.13450000000000001</v>
      </c>
      <c r="D21" s="21">
        <f>data!D18</f>
        <v>800</v>
      </c>
      <c r="E21" s="21">
        <f>data!E18</f>
        <v>0.25</v>
      </c>
      <c r="F21">
        <f>data!G18</f>
        <v>1.8703000000000001</v>
      </c>
      <c r="G21" s="18" t="s">
        <v>5</v>
      </c>
      <c r="H21" s="20">
        <f>data!H18</f>
        <v>2.8899999999999999E-2</v>
      </c>
      <c r="I21">
        <f>data!I18</f>
        <v>6.016</v>
      </c>
      <c r="J21" s="18" t="s">
        <v>5</v>
      </c>
      <c r="K21" s="20">
        <f>data!J18</f>
        <v>0.26900000000000002</v>
      </c>
      <c r="L21">
        <f>data!K18</f>
        <v>195.39</v>
      </c>
      <c r="M21" s="18" t="s">
        <v>5</v>
      </c>
      <c r="N21" s="20">
        <f>data!L18</f>
        <v>4.7910000000000004</v>
      </c>
      <c r="O21">
        <f>data!M18</f>
        <v>3.1989999999999998</v>
      </c>
      <c r="P21" s="18" t="s">
        <v>5</v>
      </c>
      <c r="Q21" s="20">
        <f>data!N18</f>
        <v>0.13300000000000001</v>
      </c>
      <c r="R21">
        <f>data!O18</f>
        <v>104.5</v>
      </c>
      <c r="S21" s="18" t="s">
        <v>5</v>
      </c>
      <c r="T21" s="20">
        <f>data!P18</f>
        <v>2.5</v>
      </c>
      <c r="U21">
        <f>data!Q18</f>
        <v>3.34</v>
      </c>
      <c r="V21" s="18" t="s">
        <v>5</v>
      </c>
      <c r="W21" s="20">
        <f>data!R18</f>
        <v>1.85</v>
      </c>
      <c r="Y21" s="22">
        <f>100*(U21/(I21/C21))</f>
        <v>7.4672539893617023</v>
      </c>
      <c r="Z21" s="22">
        <f>100*(U21/AA21)</f>
        <v>100</v>
      </c>
      <c r="AA21">
        <f>data!X18</f>
        <v>3.34</v>
      </c>
      <c r="AB21" s="18" t="s">
        <v>5</v>
      </c>
      <c r="AC21" s="19">
        <f>data!Y18</f>
        <v>1.85</v>
      </c>
    </row>
    <row r="22" spans="1:29">
      <c r="D22" s="21">
        <f>data!D19</f>
        <v>1100</v>
      </c>
      <c r="E22" s="21">
        <f>data!E19</f>
        <v>0.25</v>
      </c>
      <c r="F22">
        <f>data!G19</f>
        <v>0.34160000000000001</v>
      </c>
      <c r="G22" s="18" t="s">
        <v>5</v>
      </c>
      <c r="H22" s="20">
        <f>data!H19</f>
        <v>1.0800000000000001E-2</v>
      </c>
      <c r="I22">
        <f>data!I19</f>
        <v>1.1579999999999999</v>
      </c>
      <c r="J22" s="18" t="s">
        <v>5</v>
      </c>
      <c r="K22" s="20">
        <f>data!J19</f>
        <v>0.157</v>
      </c>
      <c r="L22">
        <f>data!K19</f>
        <v>34.408000000000001</v>
      </c>
      <c r="M22" s="18" t="s">
        <v>5</v>
      </c>
      <c r="N22" s="20">
        <f>data!L19</f>
        <v>3.7080000000000002</v>
      </c>
      <c r="O22">
        <f>data!M19</f>
        <v>3.3519999999999999</v>
      </c>
      <c r="P22" s="18" t="s">
        <v>5</v>
      </c>
      <c r="Q22" s="20">
        <f>data!N19</f>
        <v>0.45500000000000002</v>
      </c>
      <c r="R22">
        <f>data!O19</f>
        <v>100.9</v>
      </c>
      <c r="S22" s="18" t="s">
        <v>5</v>
      </c>
      <c r="T22" s="20">
        <f>data!P19</f>
        <v>10.9</v>
      </c>
      <c r="U22">
        <f>data!Q19</f>
        <v>1</v>
      </c>
      <c r="V22" s="18" t="s">
        <v>5</v>
      </c>
      <c r="W22" s="20">
        <f>data!R19</f>
        <v>1.1499999999999999</v>
      </c>
      <c r="Y22" s="22">
        <f>100*(U22/(I22/C21))</f>
        <v>11.614853195164079</v>
      </c>
      <c r="Z22" s="22">
        <f>100*(U22/AA21)</f>
        <v>29.940119760479046</v>
      </c>
      <c r="AB22" s="18"/>
      <c r="AC22" s="19"/>
    </row>
    <row r="24" spans="1:29">
      <c r="B24" s="21" t="str">
        <f>data!C21</f>
        <v>b</v>
      </c>
      <c r="C24" s="21">
        <f>data!F21</f>
        <v>0.1469</v>
      </c>
      <c r="D24" s="21">
        <f>data!D21</f>
        <v>800</v>
      </c>
      <c r="E24" s="21">
        <f>data!E21</f>
        <v>0.25</v>
      </c>
      <c r="F24">
        <f>data!G21</f>
        <v>1.8387</v>
      </c>
      <c r="G24" s="18" t="s">
        <v>5</v>
      </c>
      <c r="H24" s="20">
        <f>data!H21</f>
        <v>2.6100000000000002E-2</v>
      </c>
      <c r="I24">
        <f>data!I21</f>
        <v>5.766</v>
      </c>
      <c r="J24" s="18" t="s">
        <v>5</v>
      </c>
      <c r="K24" s="20">
        <f>data!J21</f>
        <v>0.21099999999999999</v>
      </c>
      <c r="L24">
        <f>data!K21</f>
        <v>190.07499999999999</v>
      </c>
      <c r="M24" s="18" t="s">
        <v>5</v>
      </c>
      <c r="N24" s="20">
        <f>data!L21</f>
        <v>3.9849999999999999</v>
      </c>
      <c r="O24">
        <f>data!M21</f>
        <v>3.0529999999999999</v>
      </c>
      <c r="P24" s="18" t="s">
        <v>5</v>
      </c>
      <c r="Q24" s="20">
        <f>data!N21</f>
        <v>8.4000000000000005E-2</v>
      </c>
      <c r="R24">
        <f>data!O21</f>
        <v>102.7</v>
      </c>
      <c r="S24" s="18" t="s">
        <v>5</v>
      </c>
      <c r="T24" s="20">
        <f>data!P21</f>
        <v>1.9</v>
      </c>
      <c r="U24">
        <f>data!Q21</f>
        <v>1.18</v>
      </c>
      <c r="V24" s="18" t="s">
        <v>5</v>
      </c>
      <c r="W24" s="20">
        <f>data!R21</f>
        <v>1.05</v>
      </c>
      <c r="Y24" s="22">
        <f>100*(U24/(I24/C24))</f>
        <v>3.0062781824488378</v>
      </c>
      <c r="Z24" s="22">
        <f>100*(U24/AA24)</f>
        <v>41.403508771929829</v>
      </c>
      <c r="AA24">
        <f>data!X21</f>
        <v>2.8499999999999996</v>
      </c>
      <c r="AB24" s="18" t="s">
        <v>5</v>
      </c>
      <c r="AC24" s="19">
        <f>data!Y21</f>
        <v>1.2244998979175132</v>
      </c>
    </row>
    <row r="25" spans="1:29">
      <c r="D25" s="21">
        <f>data!D22</f>
        <v>1100</v>
      </c>
      <c r="E25" s="21">
        <f>data!E22</f>
        <v>0.25</v>
      </c>
      <c r="F25">
        <f>data!G22</f>
        <v>0.34139999999999998</v>
      </c>
      <c r="G25" s="18" t="s">
        <v>5</v>
      </c>
      <c r="H25" s="20">
        <f>data!H22</f>
        <v>1.6400000000000001E-2</v>
      </c>
      <c r="I25">
        <f>data!I22</f>
        <v>1.286</v>
      </c>
      <c r="J25" s="18" t="s">
        <v>5</v>
      </c>
      <c r="K25" s="20">
        <f>data!J22</f>
        <v>8.8999999999999996E-2</v>
      </c>
      <c r="L25">
        <f>data!K22</f>
        <v>38.017000000000003</v>
      </c>
      <c r="M25" s="18" t="s">
        <v>5</v>
      </c>
      <c r="N25" s="20">
        <f>data!L22</f>
        <v>3</v>
      </c>
      <c r="O25">
        <f>data!M22</f>
        <v>3.6779999999999999</v>
      </c>
      <c r="P25" s="18" t="s">
        <v>5</v>
      </c>
      <c r="Q25" s="20">
        <f>data!N22</f>
        <v>0.28799999999999998</v>
      </c>
      <c r="R25">
        <f>data!O22</f>
        <v>111</v>
      </c>
      <c r="S25" s="18" t="s">
        <v>5</v>
      </c>
      <c r="T25" s="20">
        <f>data!P22</f>
        <v>9.8000000000000007</v>
      </c>
      <c r="U25">
        <f>data!Q22</f>
        <v>1.67</v>
      </c>
      <c r="V25" s="18" t="s">
        <v>5</v>
      </c>
      <c r="W25" s="20">
        <f>data!R22</f>
        <v>0.63</v>
      </c>
      <c r="Y25" s="22">
        <f>100*(U25/(I25/C24))</f>
        <v>19.076438569206843</v>
      </c>
      <c r="Z25" s="22">
        <f>100*(U25/AA24)</f>
        <v>58.596491228070178</v>
      </c>
      <c r="AB25" s="18"/>
      <c r="AC25" s="19"/>
    </row>
    <row r="27" spans="1:29">
      <c r="A27" t="str">
        <f>data!B24</f>
        <v>GR51</v>
      </c>
      <c r="B27" s="21" t="str">
        <f>data!C24</f>
        <v>a</v>
      </c>
      <c r="C27" s="21">
        <f>data!F24</f>
        <v>0.13450000000000001</v>
      </c>
      <c r="D27" s="21">
        <f>data!D24</f>
        <v>800</v>
      </c>
      <c r="E27" s="21">
        <f>data!E24</f>
        <v>0.25</v>
      </c>
      <c r="F27">
        <f>data!G24</f>
        <v>7.4560000000000004</v>
      </c>
      <c r="G27" s="18" t="s">
        <v>5</v>
      </c>
      <c r="H27" s="20">
        <f>data!H24</f>
        <v>0.1074</v>
      </c>
      <c r="I27">
        <f>data!I24</f>
        <v>22.54</v>
      </c>
      <c r="J27" s="18" t="s">
        <v>5</v>
      </c>
      <c r="K27" s="20">
        <f>data!J24</f>
        <v>0.52100000000000002</v>
      </c>
      <c r="L27">
        <f>data!K24</f>
        <v>745.81799999999998</v>
      </c>
      <c r="M27" s="18" t="s">
        <v>5</v>
      </c>
      <c r="N27" s="20">
        <f>data!L24</f>
        <v>8.5470000000000006</v>
      </c>
      <c r="O27">
        <f>data!M24</f>
        <v>3.0070000000000001</v>
      </c>
      <c r="P27" s="18" t="s">
        <v>5</v>
      </c>
      <c r="Q27" s="20">
        <f>data!N24</f>
        <v>0.05</v>
      </c>
      <c r="R27">
        <f>data!O24</f>
        <v>100.1</v>
      </c>
      <c r="S27" s="18" t="s">
        <v>5</v>
      </c>
      <c r="T27" s="20">
        <f>data!P24</f>
        <v>0.9</v>
      </c>
      <c r="U27">
        <f>data!Q24</f>
        <v>2.66</v>
      </c>
      <c r="V27" s="18" t="s">
        <v>5</v>
      </c>
      <c r="W27" s="20">
        <f>data!R24</f>
        <v>2.78</v>
      </c>
      <c r="Y27" s="22">
        <f>100*(U27/(I27/C27))</f>
        <v>1.587267080745342</v>
      </c>
      <c r="Z27" s="22">
        <f>100*(U27/AA27)</f>
        <v>50.378787878787875</v>
      </c>
      <c r="AA27">
        <f>data!X24</f>
        <v>5.28</v>
      </c>
      <c r="AB27" s="18" t="s">
        <v>5</v>
      </c>
      <c r="AC27" s="19">
        <f>data!Y24</f>
        <v>3.3064331234730879</v>
      </c>
    </row>
    <row r="28" spans="1:29">
      <c r="D28" s="21">
        <f>data!D25</f>
        <v>1100</v>
      </c>
      <c r="E28" s="21">
        <f>data!E25</f>
        <v>0.25</v>
      </c>
      <c r="F28">
        <f>data!G25</f>
        <v>1.5580000000000001</v>
      </c>
      <c r="G28" s="18" t="s">
        <v>5</v>
      </c>
      <c r="H28" s="20">
        <f>data!H25</f>
        <v>2.41E-2</v>
      </c>
      <c r="I28">
        <f>data!I25</f>
        <v>5.0170000000000003</v>
      </c>
      <c r="J28" s="18" t="s">
        <v>5</v>
      </c>
      <c r="K28" s="20">
        <f>data!J25</f>
        <v>0.255</v>
      </c>
      <c r="L28">
        <f>data!K25</f>
        <v>160.28</v>
      </c>
      <c r="M28" s="18" t="s">
        <v>5</v>
      </c>
      <c r="N28" s="20">
        <f>data!L25</f>
        <v>4.3230000000000004</v>
      </c>
      <c r="O28">
        <f>data!M25</f>
        <v>3.1840000000000002</v>
      </c>
      <c r="P28" s="18" t="s">
        <v>5</v>
      </c>
      <c r="Q28" s="20">
        <f>data!N25</f>
        <v>0.154</v>
      </c>
      <c r="R28">
        <f>data!O25</f>
        <v>103</v>
      </c>
      <c r="S28" s="18" t="s">
        <v>5</v>
      </c>
      <c r="T28" s="20">
        <f>data!P25</f>
        <v>2.7</v>
      </c>
      <c r="U28">
        <f>data!Q25</f>
        <v>2.62</v>
      </c>
      <c r="V28" s="18" t="s">
        <v>5</v>
      </c>
      <c r="W28" s="20">
        <f>data!R25</f>
        <v>1.79</v>
      </c>
      <c r="Y28" s="22">
        <f>100*(U28/(I28/C27))</f>
        <v>7.0239186764999015</v>
      </c>
      <c r="Z28" s="22">
        <f>100*(U28/AA27)</f>
        <v>49.621212121212125</v>
      </c>
      <c r="AB28" s="18"/>
      <c r="AC28" s="19"/>
    </row>
    <row r="30" spans="1:29">
      <c r="B30" s="21" t="str">
        <f>data!C27</f>
        <v>b</v>
      </c>
      <c r="C30" s="21">
        <f>data!F27</f>
        <v>0.14319999999999999</v>
      </c>
      <c r="D30" s="21">
        <f>data!D27</f>
        <v>800</v>
      </c>
      <c r="E30" s="21">
        <f>data!E27</f>
        <v>0.25</v>
      </c>
      <c r="F30">
        <f>data!G27</f>
        <v>7.3137999999999996</v>
      </c>
      <c r="G30" s="18" t="s">
        <v>5</v>
      </c>
      <c r="H30" s="20">
        <f>data!H27</f>
        <v>0.12520000000000001</v>
      </c>
      <c r="I30">
        <f>data!I27</f>
        <v>22.350999999999999</v>
      </c>
      <c r="J30" s="18" t="s">
        <v>5</v>
      </c>
      <c r="K30" s="20">
        <f>data!J27</f>
        <v>0.53400000000000003</v>
      </c>
      <c r="L30">
        <f>data!K27</f>
        <v>732.899</v>
      </c>
      <c r="M30" s="18" t="s">
        <v>5</v>
      </c>
      <c r="N30" s="20">
        <f>data!L27</f>
        <v>11.262</v>
      </c>
      <c r="O30">
        <f>data!M27</f>
        <v>3.0529999999999999</v>
      </c>
      <c r="P30" s="18" t="s">
        <v>5</v>
      </c>
      <c r="Q30" s="20">
        <f>data!N27</f>
        <v>3.5999999999999997E-2</v>
      </c>
      <c r="R30">
        <f>data!O27</f>
        <v>100.3</v>
      </c>
      <c r="S30" s="18" t="s">
        <v>5</v>
      </c>
      <c r="T30" s="20">
        <f>data!P27</f>
        <v>0.5</v>
      </c>
      <c r="U30">
        <f>data!Q27</f>
        <v>4.8</v>
      </c>
      <c r="V30" s="18" t="s">
        <v>5</v>
      </c>
      <c r="W30" s="20">
        <f>data!R27</f>
        <v>1.83</v>
      </c>
      <c r="Y30" s="22">
        <f>100*(U30/(I30/C30))</f>
        <v>3.0752986443559571</v>
      </c>
      <c r="Z30" s="22">
        <f>100*(U30/AA30)</f>
        <v>69.064748201438846</v>
      </c>
      <c r="AA30">
        <f>data!X27</f>
        <v>6.9499999999999993</v>
      </c>
      <c r="AB30" s="18" t="s">
        <v>5</v>
      </c>
      <c r="AC30" s="19">
        <f>data!Y27</f>
        <v>2.0999523804124705</v>
      </c>
    </row>
    <row r="31" spans="1:29">
      <c r="D31" s="21">
        <f>data!D28</f>
        <v>1100</v>
      </c>
      <c r="E31" s="21">
        <f>data!E28</f>
        <v>0.25</v>
      </c>
      <c r="F31">
        <f>data!G28</f>
        <v>1.8452999999999999</v>
      </c>
      <c r="G31" s="18" t="s">
        <v>5</v>
      </c>
      <c r="H31" s="20">
        <f>data!H28</f>
        <v>3.3500000000000002E-2</v>
      </c>
      <c r="I31">
        <f>data!I28</f>
        <v>5.7779999999999996</v>
      </c>
      <c r="J31" s="18" t="s">
        <v>5</v>
      </c>
      <c r="K31" s="20">
        <f>data!J28</f>
        <v>0.188</v>
      </c>
      <c r="L31">
        <f>data!K28</f>
        <v>188.011</v>
      </c>
      <c r="M31" s="18" t="s">
        <v>5</v>
      </c>
      <c r="N31" s="20">
        <f>data!L28</f>
        <v>3.5619999999999998</v>
      </c>
      <c r="O31">
        <f>data!M28</f>
        <v>3.125</v>
      </c>
      <c r="P31" s="18" t="s">
        <v>5</v>
      </c>
      <c r="Q31" s="20">
        <f>data!N28</f>
        <v>7.9000000000000001E-2</v>
      </c>
      <c r="R31">
        <f>data!O28</f>
        <v>102</v>
      </c>
      <c r="S31" s="18" t="s">
        <v>5</v>
      </c>
      <c r="T31" s="20">
        <f>data!P28</f>
        <v>1.2</v>
      </c>
      <c r="U31">
        <f>data!Q28</f>
        <v>2.15</v>
      </c>
      <c r="V31" s="18" t="s">
        <v>5</v>
      </c>
      <c r="W31" s="20">
        <f>data!R28</f>
        <v>1.03</v>
      </c>
      <c r="Y31" s="22">
        <f>100*(U31/(I31/C30))</f>
        <v>5.3284873658705436</v>
      </c>
      <c r="Z31" s="22">
        <f>100*(U31/AA30)</f>
        <v>30.935251798561154</v>
      </c>
      <c r="AB31" s="18"/>
      <c r="AC31" s="19"/>
    </row>
    <row r="33" spans="1:29">
      <c r="A33" t="str">
        <f>data!B30</f>
        <v>GR52</v>
      </c>
      <c r="B33" s="21" t="str">
        <f>data!C30</f>
        <v>a</v>
      </c>
      <c r="C33" s="21">
        <f>data!F30</f>
        <v>0.1482</v>
      </c>
      <c r="D33" s="21">
        <f>data!D30</f>
        <v>800</v>
      </c>
      <c r="E33" s="21">
        <f>data!E30</f>
        <v>0.25</v>
      </c>
      <c r="F33">
        <f>data!G30</f>
        <v>4.4173</v>
      </c>
      <c r="G33" s="18" t="s">
        <v>5</v>
      </c>
      <c r="H33" s="20">
        <f>data!H30</f>
        <v>5.04E-2</v>
      </c>
      <c r="I33">
        <f>data!I30</f>
        <v>14.811999999999999</v>
      </c>
      <c r="J33" s="18" t="s">
        <v>5</v>
      </c>
      <c r="K33" s="20">
        <f>data!J30</f>
        <v>0.48299999999999998</v>
      </c>
      <c r="L33">
        <f>data!K30</f>
        <v>444.21199999999999</v>
      </c>
      <c r="M33" s="18" t="s">
        <v>5</v>
      </c>
      <c r="N33" s="20">
        <f>data!L30</f>
        <v>5.343</v>
      </c>
      <c r="O33">
        <f>data!M30</f>
        <v>3.3159999999999998</v>
      </c>
      <c r="P33" s="18" t="s">
        <v>5</v>
      </c>
      <c r="Q33" s="20">
        <f>data!N30</f>
        <v>9.5000000000000001E-2</v>
      </c>
      <c r="R33">
        <f>data!O30</f>
        <v>101.7</v>
      </c>
      <c r="S33" s="18" t="s">
        <v>5</v>
      </c>
      <c r="T33" s="20">
        <f>data!P30</f>
        <v>1</v>
      </c>
      <c r="U33">
        <f>data!Q30</f>
        <v>10.66</v>
      </c>
      <c r="V33" s="18" t="s">
        <v>5</v>
      </c>
      <c r="W33" s="20">
        <f>data!R30</f>
        <v>2.85</v>
      </c>
      <c r="Y33" s="22">
        <f>100*(U33/(I33/C33))</f>
        <v>10.665757493923845</v>
      </c>
      <c r="Z33" s="22">
        <f>100*(U33/AA33)</f>
        <v>87.305487305487304</v>
      </c>
      <c r="AA33">
        <f>data!X30</f>
        <v>12.21</v>
      </c>
      <c r="AB33" s="18" t="s">
        <v>5</v>
      </c>
      <c r="AC33" s="19">
        <f>data!Y30</f>
        <v>3.1493015098589718</v>
      </c>
    </row>
    <row r="34" spans="1:29">
      <c r="D34" s="21">
        <f>data!D31</f>
        <v>1100</v>
      </c>
      <c r="E34" s="21">
        <f>data!E31</f>
        <v>0.25</v>
      </c>
      <c r="F34">
        <f>data!G31</f>
        <v>1.3031999999999999</v>
      </c>
      <c r="G34" s="18" t="s">
        <v>5</v>
      </c>
      <c r="H34" s="20">
        <f>data!H31</f>
        <v>1.8100000000000002E-2</v>
      </c>
      <c r="I34">
        <f>data!I31</f>
        <v>4.12</v>
      </c>
      <c r="J34" s="18" t="s">
        <v>5</v>
      </c>
      <c r="K34" s="20">
        <f>data!J31</f>
        <v>0.21</v>
      </c>
      <c r="L34">
        <f>data!K31</f>
        <v>132.614</v>
      </c>
      <c r="M34" s="18" t="s">
        <v>5</v>
      </c>
      <c r="N34" s="20">
        <f>data!L31</f>
        <v>3.794</v>
      </c>
      <c r="O34">
        <f>data!M31</f>
        <v>3.1349999999999998</v>
      </c>
      <c r="P34" s="18" t="s">
        <v>5</v>
      </c>
      <c r="Q34" s="20">
        <f>data!N31</f>
        <v>0.152</v>
      </c>
      <c r="R34">
        <f>data!O31</f>
        <v>103.1</v>
      </c>
      <c r="S34" s="18" t="s">
        <v>5</v>
      </c>
      <c r="T34" s="20">
        <f>data!P31</f>
        <v>2.9</v>
      </c>
      <c r="U34">
        <f>data!Q31</f>
        <v>1.55</v>
      </c>
      <c r="V34" s="18" t="s">
        <v>5</v>
      </c>
      <c r="W34" s="20">
        <f>data!R31</f>
        <v>1.34</v>
      </c>
      <c r="Y34" s="22">
        <f>100*(U34/(I34/C33))</f>
        <v>5.5754854368932039</v>
      </c>
      <c r="Z34" s="22">
        <f>100*(U34/AA33)</f>
        <v>12.694512694512694</v>
      </c>
      <c r="AB34" s="18"/>
      <c r="AC34" s="19"/>
    </row>
    <row r="36" spans="1:29">
      <c r="B36" s="21" t="str">
        <f>data!C33</f>
        <v>b</v>
      </c>
      <c r="C36" s="21">
        <f>data!F33</f>
        <v>0.14530000000000001</v>
      </c>
      <c r="D36" s="21">
        <f>data!D33</f>
        <v>800</v>
      </c>
      <c r="E36" s="21">
        <f>data!E33</f>
        <v>0.25</v>
      </c>
      <c r="F36">
        <f>data!G33</f>
        <v>4.8670999999999998</v>
      </c>
      <c r="G36" s="18" t="s">
        <v>5</v>
      </c>
      <c r="H36" s="20">
        <f>data!H33</f>
        <v>8.6999999999999994E-2</v>
      </c>
      <c r="I36">
        <f>data!I33</f>
        <v>15.656000000000001</v>
      </c>
      <c r="J36" s="18" t="s">
        <v>5</v>
      </c>
      <c r="K36" s="20">
        <f>data!J33</f>
        <v>0.42699999999999999</v>
      </c>
      <c r="L36">
        <f>data!K33</f>
        <v>491.262</v>
      </c>
      <c r="M36" s="18" t="s">
        <v>5</v>
      </c>
      <c r="N36" s="20">
        <f>data!L33</f>
        <v>7.9829999999999997</v>
      </c>
      <c r="O36">
        <f>data!M33</f>
        <v>3.2130000000000001</v>
      </c>
      <c r="P36" s="18" t="s">
        <v>5</v>
      </c>
      <c r="Q36" s="20">
        <f>data!N33</f>
        <v>5.7000000000000002E-2</v>
      </c>
      <c r="R36">
        <f>data!O33</f>
        <v>101.1</v>
      </c>
      <c r="S36" s="18" t="s">
        <v>5</v>
      </c>
      <c r="T36" s="20">
        <f>data!P33</f>
        <v>0.7</v>
      </c>
      <c r="U36">
        <f>data!Q33</f>
        <v>8.52</v>
      </c>
      <c r="V36" s="18" t="s">
        <v>5</v>
      </c>
      <c r="W36" s="20">
        <f>data!R33</f>
        <v>1.92</v>
      </c>
      <c r="Y36" s="22">
        <f>100*(U36/(I36/C36))</f>
        <v>7.9072304547777206</v>
      </c>
      <c r="Z36" s="22">
        <f>100*(U36/AA36)</f>
        <v>79.477611940298516</v>
      </c>
      <c r="AA36">
        <f>data!X33</f>
        <v>10.719999999999999</v>
      </c>
      <c r="AB36" s="18" t="s">
        <v>5</v>
      </c>
      <c r="AC36" s="19">
        <f>data!Y33</f>
        <v>2.116246677492962</v>
      </c>
    </row>
    <row r="37" spans="1:29">
      <c r="D37" s="21">
        <f>data!D34</f>
        <v>1100</v>
      </c>
      <c r="E37" s="21">
        <f>data!E34</f>
        <v>0.25</v>
      </c>
      <c r="F37">
        <f>data!G34</f>
        <v>1.1193</v>
      </c>
      <c r="G37" s="18" t="s">
        <v>5</v>
      </c>
      <c r="H37" s="20">
        <f>data!H34</f>
        <v>2.12E-2</v>
      </c>
      <c r="I37">
        <f>data!I34</f>
        <v>3.6389999999999998</v>
      </c>
      <c r="J37" s="18" t="s">
        <v>5</v>
      </c>
      <c r="K37" s="20">
        <f>data!J34</f>
        <v>0.14899999999999999</v>
      </c>
      <c r="L37">
        <f>data!K34</f>
        <v>116.923</v>
      </c>
      <c r="M37" s="18" t="s">
        <v>5</v>
      </c>
      <c r="N37" s="20">
        <f>data!L34</f>
        <v>2.722</v>
      </c>
      <c r="O37">
        <f>data!M34</f>
        <v>3.2440000000000002</v>
      </c>
      <c r="P37" s="18" t="s">
        <v>5</v>
      </c>
      <c r="Q37" s="20">
        <f>data!N34</f>
        <v>0.115</v>
      </c>
      <c r="R37">
        <f>data!O34</f>
        <v>104.6</v>
      </c>
      <c r="S37" s="18" t="s">
        <v>5</v>
      </c>
      <c r="T37" s="20">
        <f>data!P34</f>
        <v>2</v>
      </c>
      <c r="U37">
        <f>data!Q34</f>
        <v>2.2000000000000002</v>
      </c>
      <c r="V37" s="18" t="s">
        <v>5</v>
      </c>
      <c r="W37" s="20">
        <f>data!R34</f>
        <v>0.89</v>
      </c>
      <c r="Y37" s="22">
        <f>100*(U37/(I37/C36))</f>
        <v>8.7842813959879091</v>
      </c>
      <c r="Z37" s="22">
        <f>100*(U37/AA36)</f>
        <v>20.522388059701495</v>
      </c>
      <c r="AB37" s="18"/>
      <c r="AC37" s="19"/>
    </row>
    <row r="39" spans="1:29">
      <c r="A39" t="str">
        <f>data!B36</f>
        <v>GR53B</v>
      </c>
      <c r="B39" s="21" t="str">
        <f>data!C36</f>
        <v>a</v>
      </c>
      <c r="C39" s="21">
        <f>data!F36</f>
        <v>0.16039999999999999</v>
      </c>
      <c r="D39" s="21">
        <f>data!D36</f>
        <v>800</v>
      </c>
      <c r="E39" s="21">
        <f>data!E36</f>
        <v>0.25</v>
      </c>
      <c r="F39">
        <f>data!G36</f>
        <v>5.3</v>
      </c>
      <c r="G39" s="18" t="s">
        <v>5</v>
      </c>
      <c r="H39" s="20">
        <f>data!H36</f>
        <v>5.9299999999999999E-2</v>
      </c>
      <c r="I39">
        <f>data!I36</f>
        <v>17.137</v>
      </c>
      <c r="J39" s="18" t="s">
        <v>5</v>
      </c>
      <c r="K39" s="20">
        <f>data!J36</f>
        <v>0.39100000000000001</v>
      </c>
      <c r="L39">
        <f>data!K36</f>
        <v>534.79999999999995</v>
      </c>
      <c r="M39" s="18" t="s">
        <v>5</v>
      </c>
      <c r="N39" s="20">
        <f>data!L36</f>
        <v>6.4119999999999999</v>
      </c>
      <c r="O39">
        <f>data!M36</f>
        <v>3.198</v>
      </c>
      <c r="P39" s="18" t="s">
        <v>5</v>
      </c>
      <c r="Q39" s="20">
        <f>data!N36</f>
        <v>5.5E-2</v>
      </c>
      <c r="R39">
        <f>data!O36</f>
        <v>102.1</v>
      </c>
      <c r="S39" s="18" t="s">
        <v>5</v>
      </c>
      <c r="T39" s="20">
        <f>data!P36</f>
        <v>1</v>
      </c>
      <c r="U39">
        <f>data!Q36</f>
        <v>7.93</v>
      </c>
      <c r="V39" s="18" t="s">
        <v>5</v>
      </c>
      <c r="W39" s="20">
        <f>data!R36</f>
        <v>1.83</v>
      </c>
      <c r="Y39" s="22">
        <f>100*(U39/(I39/C39))</f>
        <v>7.4223726439866953</v>
      </c>
      <c r="Z39" s="22">
        <f>100*(U39/AA39)</f>
        <v>80.10101010101009</v>
      </c>
      <c r="AA39">
        <f>data!X36</f>
        <v>9.9</v>
      </c>
      <c r="AB39" s="18" t="s">
        <v>5</v>
      </c>
      <c r="AC39" s="19">
        <f>data!Y36</f>
        <v>2.1560380330597142</v>
      </c>
    </row>
    <row r="40" spans="1:29">
      <c r="D40" s="21">
        <f>data!D37</f>
        <v>1100</v>
      </c>
      <c r="E40" s="21">
        <f>data!E37</f>
        <v>0.25</v>
      </c>
      <c r="F40">
        <f>data!G37</f>
        <v>0.54690000000000005</v>
      </c>
      <c r="G40" s="18" t="s">
        <v>5</v>
      </c>
      <c r="H40" s="20">
        <f>data!H37</f>
        <v>1.18E-2</v>
      </c>
      <c r="I40">
        <f>data!I37</f>
        <v>1.9490000000000001</v>
      </c>
      <c r="J40" s="18" t="s">
        <v>5</v>
      </c>
      <c r="K40" s="20">
        <f>data!J37</f>
        <v>0.187</v>
      </c>
      <c r="L40">
        <f>data!K37</f>
        <v>57.381</v>
      </c>
      <c r="M40" s="18" t="s">
        <v>5</v>
      </c>
      <c r="N40" s="20">
        <f>data!L37</f>
        <v>3.8330000000000002</v>
      </c>
      <c r="O40">
        <f>data!M37</f>
        <v>3.5350000000000001</v>
      </c>
      <c r="P40" s="18" t="s">
        <v>5</v>
      </c>
      <c r="Q40" s="20">
        <f>data!N37</f>
        <v>0.33500000000000002</v>
      </c>
      <c r="R40">
        <f>data!O37</f>
        <v>106.3</v>
      </c>
      <c r="S40" s="18" t="s">
        <v>5</v>
      </c>
      <c r="T40" s="20">
        <f>data!P37</f>
        <v>7.1</v>
      </c>
      <c r="U40">
        <f>data!Q37</f>
        <v>1.97</v>
      </c>
      <c r="V40" s="18" t="s">
        <v>5</v>
      </c>
      <c r="W40" s="20">
        <f>data!R37</f>
        <v>1.1399999999999999</v>
      </c>
      <c r="Y40" s="22">
        <f>100*(U40/(I40/C39))</f>
        <v>16.2128270908158</v>
      </c>
      <c r="Z40" s="22">
        <f>100*(U40/AA39)</f>
        <v>19.898989898989896</v>
      </c>
      <c r="AB40" s="18"/>
      <c r="AC40" s="19"/>
    </row>
    <row r="42" spans="1:29">
      <c r="B42" s="21" t="str">
        <f>data!C39</f>
        <v>b</v>
      </c>
      <c r="C42" s="21">
        <f>data!F39</f>
        <v>0.15190000000000001</v>
      </c>
      <c r="D42" s="21">
        <f>data!D39</f>
        <v>800</v>
      </c>
      <c r="E42" s="21">
        <f>data!E39</f>
        <v>0.25</v>
      </c>
      <c r="F42">
        <f>data!G39</f>
        <v>4.8506</v>
      </c>
      <c r="G42" s="18" t="s">
        <v>5</v>
      </c>
      <c r="H42" s="20">
        <f>data!H39</f>
        <v>8.48E-2</v>
      </c>
      <c r="I42">
        <f>data!I39</f>
        <v>15.369</v>
      </c>
      <c r="J42" s="18" t="s">
        <v>5</v>
      </c>
      <c r="K42" s="20">
        <f>data!J39</f>
        <v>0.377</v>
      </c>
      <c r="L42">
        <f>data!K39</f>
        <v>493.96699999999998</v>
      </c>
      <c r="M42" s="18" t="s">
        <v>5</v>
      </c>
      <c r="N42" s="20">
        <f>data!L39</f>
        <v>8.07</v>
      </c>
      <c r="O42">
        <f>data!M39</f>
        <v>3.1640000000000001</v>
      </c>
      <c r="P42" s="18" t="s">
        <v>5</v>
      </c>
      <c r="Q42" s="20">
        <f>data!N39</f>
        <v>4.1000000000000002E-2</v>
      </c>
      <c r="R42">
        <f>data!O39</f>
        <v>102</v>
      </c>
      <c r="S42" s="18" t="s">
        <v>5</v>
      </c>
      <c r="T42" s="20">
        <f>data!P39</f>
        <v>0.6</v>
      </c>
      <c r="U42">
        <f>data!Q39</f>
        <v>6.57</v>
      </c>
      <c r="V42" s="18" t="s">
        <v>5</v>
      </c>
      <c r="W42" s="20">
        <f>data!R39</f>
        <v>1.3</v>
      </c>
      <c r="Y42" s="22">
        <f>100*(U42/(I42/C42))</f>
        <v>6.493480382588328</v>
      </c>
      <c r="Z42" s="22">
        <f>100*(U42/AA42)</f>
        <v>88.78378378378379</v>
      </c>
      <c r="AA42">
        <f>data!X39</f>
        <v>7.4</v>
      </c>
      <c r="AB42" s="18" t="s">
        <v>5</v>
      </c>
      <c r="AC42" s="19">
        <f>data!Y39</f>
        <v>1.4001428498549711</v>
      </c>
    </row>
    <row r="43" spans="1:29">
      <c r="D43" s="21">
        <f>data!D40</f>
        <v>1100</v>
      </c>
      <c r="E43" s="21">
        <f>data!E40</f>
        <v>0.25</v>
      </c>
      <c r="F43">
        <f>data!G40</f>
        <v>0.3614</v>
      </c>
      <c r="G43" s="18" t="s">
        <v>5</v>
      </c>
      <c r="H43" s="20">
        <f>data!H40</f>
        <v>1.1599999999999999E-2</v>
      </c>
      <c r="I43">
        <f>data!I40</f>
        <v>1.1990000000000001</v>
      </c>
      <c r="J43" s="18" t="s">
        <v>5</v>
      </c>
      <c r="K43" s="20">
        <f>data!J40</f>
        <v>7.9000000000000001E-2</v>
      </c>
      <c r="L43">
        <f>data!K40</f>
        <v>39.421999999999997</v>
      </c>
      <c r="M43" s="18" t="s">
        <v>5</v>
      </c>
      <c r="N43" s="20">
        <f>data!L40</f>
        <v>1.79</v>
      </c>
      <c r="O43">
        <f>data!M40</f>
        <v>3.3090000000000002</v>
      </c>
      <c r="P43" s="18" t="s">
        <v>5</v>
      </c>
      <c r="Q43" s="20">
        <f>data!N40</f>
        <v>0.223</v>
      </c>
      <c r="R43">
        <f>data!O40</f>
        <v>109.2</v>
      </c>
      <c r="S43" s="18" t="s">
        <v>5</v>
      </c>
      <c r="T43" s="20">
        <f>data!P40</f>
        <v>5.4</v>
      </c>
      <c r="U43">
        <f>data!Q40</f>
        <v>0.83</v>
      </c>
      <c r="V43" s="18" t="s">
        <v>5</v>
      </c>
      <c r="W43" s="20">
        <f>data!R40</f>
        <v>0.52</v>
      </c>
      <c r="Y43" s="22">
        <f>100*(U43/(I43/C42))</f>
        <v>10.515179316096747</v>
      </c>
      <c r="Z43" s="22">
        <f>100*(U43/AA42)</f>
        <v>11.216216216216216</v>
      </c>
      <c r="AB43" s="18"/>
      <c r="AC43" s="19"/>
    </row>
    <row r="45" spans="1:29">
      <c r="A45" t="str">
        <f>data!B42</f>
        <v>GR54</v>
      </c>
      <c r="B45" s="21" t="str">
        <f>data!C42</f>
        <v>a</v>
      </c>
      <c r="C45" s="21">
        <f>data!F42</f>
        <v>0.14369999999999999</v>
      </c>
      <c r="D45" s="21">
        <f>data!D42</f>
        <v>800</v>
      </c>
      <c r="E45" s="21">
        <f>data!E42</f>
        <v>0.25</v>
      </c>
      <c r="F45">
        <f>data!G42</f>
        <v>5.7240000000000002</v>
      </c>
      <c r="G45" s="18" t="s">
        <v>5</v>
      </c>
      <c r="H45" s="20">
        <f>data!H42</f>
        <v>6.4500000000000002E-2</v>
      </c>
      <c r="I45">
        <f>data!I42</f>
        <v>17.914999999999999</v>
      </c>
      <c r="J45" s="18" t="s">
        <v>5</v>
      </c>
      <c r="K45" s="20">
        <f>data!J42</f>
        <v>0.4</v>
      </c>
      <c r="L45">
        <f>data!K42</f>
        <v>566.88</v>
      </c>
      <c r="M45" s="18" t="s">
        <v>5</v>
      </c>
      <c r="N45" s="20">
        <f>data!L42</f>
        <v>6.8529999999999998</v>
      </c>
      <c r="O45">
        <f>data!M42</f>
        <v>3.097</v>
      </c>
      <c r="P45" s="18" t="s">
        <v>5</v>
      </c>
      <c r="Q45" s="20">
        <f>data!N42</f>
        <v>5.1999999999999998E-2</v>
      </c>
      <c r="R45">
        <f>data!O42</f>
        <v>100.2</v>
      </c>
      <c r="S45" s="18" t="s">
        <v>5</v>
      </c>
      <c r="T45" s="20">
        <f>data!P42</f>
        <v>1</v>
      </c>
      <c r="U45">
        <f>data!Q42</f>
        <v>5.5</v>
      </c>
      <c r="V45" s="18" t="s">
        <v>5</v>
      </c>
      <c r="W45" s="20">
        <f>data!R42</f>
        <v>2.06</v>
      </c>
      <c r="Y45" s="22">
        <f>100*(U45/(I45/C45))</f>
        <v>4.4116662015071171</v>
      </c>
      <c r="Z45" s="22">
        <f>100*(U45/AA45)</f>
        <v>61.452513966480446</v>
      </c>
      <c r="AA45">
        <f>data!X42</f>
        <v>8.9499999999999993</v>
      </c>
      <c r="AB45" s="18" t="s">
        <v>5</v>
      </c>
      <c r="AC45" s="19">
        <f>data!Y42</f>
        <v>2.6083711392361324</v>
      </c>
    </row>
    <row r="46" spans="1:29">
      <c r="D46" s="21">
        <f>data!D43</f>
        <v>1100</v>
      </c>
      <c r="E46" s="21">
        <f>data!E43</f>
        <v>0.25</v>
      </c>
      <c r="F46">
        <f>data!G43</f>
        <v>1.7044999999999999</v>
      </c>
      <c r="G46" s="18" t="s">
        <v>5</v>
      </c>
      <c r="H46" s="20">
        <f>data!H43</f>
        <v>2.2800000000000001E-2</v>
      </c>
      <c r="I46">
        <f>data!I43</f>
        <v>5.5549999999999997</v>
      </c>
      <c r="J46" s="18" t="s">
        <v>5</v>
      </c>
      <c r="K46" s="20">
        <f>data!J43</f>
        <v>0.248</v>
      </c>
      <c r="L46">
        <f>data!K43</f>
        <v>174.75299999999999</v>
      </c>
      <c r="M46" s="18" t="s">
        <v>5</v>
      </c>
      <c r="N46" s="20">
        <f>data!L43</f>
        <v>4.4950000000000001</v>
      </c>
      <c r="O46">
        <f>data!M43</f>
        <v>3.2490000000000001</v>
      </c>
      <c r="P46" s="18" t="s">
        <v>5</v>
      </c>
      <c r="Q46" s="20">
        <f>data!N43</f>
        <v>0.13500000000000001</v>
      </c>
      <c r="R46">
        <f>data!O43</f>
        <v>103.8</v>
      </c>
      <c r="S46" s="18" t="s">
        <v>5</v>
      </c>
      <c r="T46" s="20">
        <f>data!P43</f>
        <v>2.5</v>
      </c>
      <c r="U46">
        <f>data!Q43</f>
        <v>3.45</v>
      </c>
      <c r="V46" s="18" t="s">
        <v>5</v>
      </c>
      <c r="W46" s="20">
        <f>data!R43</f>
        <v>1.6</v>
      </c>
      <c r="Y46" s="22">
        <f>100*(U46/(I46/C45))</f>
        <v>8.9246624662466267</v>
      </c>
      <c r="Z46" s="22">
        <f>100*(U46/AA45)</f>
        <v>38.547486033519554</v>
      </c>
      <c r="AB46" s="18"/>
      <c r="AC46" s="19"/>
    </row>
    <row r="48" spans="1:29">
      <c r="B48" s="21" t="str">
        <f>data!C45</f>
        <v>b</v>
      </c>
      <c r="C48" s="21">
        <f>data!F45</f>
        <v>0.15720000000000001</v>
      </c>
      <c r="D48" s="21">
        <f>data!D45</f>
        <v>800</v>
      </c>
      <c r="E48" s="21">
        <f>data!E45</f>
        <v>0.25</v>
      </c>
      <c r="F48">
        <f>data!G45</f>
        <v>6.4785000000000004</v>
      </c>
      <c r="G48" s="18" t="s">
        <v>5</v>
      </c>
      <c r="H48" s="20">
        <f>data!H45</f>
        <v>0.1133</v>
      </c>
      <c r="I48">
        <f>data!I45</f>
        <v>20.285</v>
      </c>
      <c r="J48" s="18" t="s">
        <v>5</v>
      </c>
      <c r="K48" s="20">
        <f>data!J45</f>
        <v>0.51100000000000001</v>
      </c>
      <c r="L48">
        <f>data!K45</f>
        <v>654.14200000000005</v>
      </c>
      <c r="M48" s="18" t="s">
        <v>5</v>
      </c>
      <c r="N48" s="20">
        <f>data!L45</f>
        <v>10.493</v>
      </c>
      <c r="O48">
        <f>data!M45</f>
        <v>3.1269999999999998</v>
      </c>
      <c r="P48" s="18" t="s">
        <v>5</v>
      </c>
      <c r="Q48" s="20">
        <f>data!N45</f>
        <v>4.3999999999999997E-2</v>
      </c>
      <c r="R48">
        <f>data!O45</f>
        <v>101.1</v>
      </c>
      <c r="S48" s="18" t="s">
        <v>5</v>
      </c>
      <c r="T48" s="20">
        <f>data!P45</f>
        <v>0.5</v>
      </c>
      <c r="U48">
        <f>data!Q45</f>
        <v>6.93</v>
      </c>
      <c r="V48" s="18" t="s">
        <v>5</v>
      </c>
      <c r="W48" s="20">
        <f>data!R45</f>
        <v>1.82</v>
      </c>
      <c r="Y48" s="22">
        <f>100*(U48/(I48/C48))</f>
        <v>5.3704510722208516</v>
      </c>
      <c r="Z48" s="22">
        <f>100*(U48/AA48)</f>
        <v>70.283975659229213</v>
      </c>
      <c r="AA48">
        <f>data!X45</f>
        <v>9.86</v>
      </c>
      <c r="AB48" s="18" t="s">
        <v>5</v>
      </c>
      <c r="AC48" s="19">
        <f>data!Y45</f>
        <v>1.9840614909825756</v>
      </c>
    </row>
    <row r="49" spans="1:29">
      <c r="D49" s="21">
        <f>data!D46</f>
        <v>1100</v>
      </c>
      <c r="E49" s="21">
        <f>data!E46</f>
        <v>0.25</v>
      </c>
      <c r="F49">
        <f>data!G46</f>
        <v>1.3701000000000001</v>
      </c>
      <c r="G49" s="18" t="s">
        <v>5</v>
      </c>
      <c r="H49" s="20">
        <f>data!H46</f>
        <v>2.5700000000000001E-2</v>
      </c>
      <c r="I49">
        <f>data!I46</f>
        <v>4.524</v>
      </c>
      <c r="J49" s="18" t="s">
        <v>5</v>
      </c>
      <c r="K49" s="20">
        <f>data!J46</f>
        <v>0.153</v>
      </c>
      <c r="L49">
        <f>data!K46</f>
        <v>141.14099999999999</v>
      </c>
      <c r="M49" s="18" t="s">
        <v>5</v>
      </c>
      <c r="N49" s="20">
        <f>data!L46</f>
        <v>2.8450000000000002</v>
      </c>
      <c r="O49">
        <f>data!M46</f>
        <v>3.294</v>
      </c>
      <c r="P49" s="18" t="s">
        <v>5</v>
      </c>
      <c r="Q49" s="20">
        <f>data!N46</f>
        <v>9.0999999999999998E-2</v>
      </c>
      <c r="R49">
        <f>data!O46</f>
        <v>103.1</v>
      </c>
      <c r="S49" s="18" t="s">
        <v>5</v>
      </c>
      <c r="T49" s="20">
        <f>data!P46</f>
        <v>1.5</v>
      </c>
      <c r="U49">
        <f>data!Q46</f>
        <v>2.93</v>
      </c>
      <c r="V49" s="18" t="s">
        <v>5</v>
      </c>
      <c r="W49" s="20">
        <f>data!R46</f>
        <v>0.79</v>
      </c>
      <c r="Y49" s="22">
        <f>100*(U49/(I49/C48))</f>
        <v>10.181167108753316</v>
      </c>
      <c r="Z49" s="22">
        <f>100*(U49/AA48)</f>
        <v>29.716024340770797</v>
      </c>
      <c r="AB49" s="18"/>
      <c r="AC49" s="19"/>
    </row>
    <row r="51" spans="1:29">
      <c r="A51" t="str">
        <f>data!B48</f>
        <v>GR56</v>
      </c>
      <c r="B51" s="21" t="str">
        <f>data!C48</f>
        <v>a</v>
      </c>
      <c r="C51" s="21">
        <f>data!F48</f>
        <v>0.16389999999999999</v>
      </c>
      <c r="D51" s="21">
        <f>data!D48</f>
        <v>800</v>
      </c>
      <c r="E51" s="21">
        <f>data!E48</f>
        <v>0.25</v>
      </c>
      <c r="F51">
        <f>data!G48</f>
        <v>6.0705</v>
      </c>
      <c r="G51" s="18" t="s">
        <v>5</v>
      </c>
      <c r="H51" s="20">
        <f>data!H48</f>
        <v>6.88E-2</v>
      </c>
      <c r="I51">
        <f>data!I48</f>
        <v>19.167999999999999</v>
      </c>
      <c r="J51" s="18" t="s">
        <v>5</v>
      </c>
      <c r="K51" s="20">
        <f>data!J48</f>
        <v>0.44700000000000001</v>
      </c>
      <c r="L51">
        <f>data!K48</f>
        <v>608.73900000000003</v>
      </c>
      <c r="M51" s="18" t="s">
        <v>5</v>
      </c>
      <c r="N51" s="20">
        <f>data!L48</f>
        <v>6.4909999999999997</v>
      </c>
      <c r="O51">
        <f>data!M48</f>
        <v>3.125</v>
      </c>
      <c r="P51" s="18" t="s">
        <v>5</v>
      </c>
      <c r="Q51" s="20">
        <f>data!N48</f>
        <v>5.6000000000000001E-2</v>
      </c>
      <c r="R51">
        <f>data!O48</f>
        <v>101.5</v>
      </c>
      <c r="S51" s="18" t="s">
        <v>5</v>
      </c>
      <c r="T51" s="20">
        <f>data!P48</f>
        <v>0.9</v>
      </c>
      <c r="U51">
        <f>data!Q48</f>
        <v>6.17</v>
      </c>
      <c r="V51" s="18" t="s">
        <v>5</v>
      </c>
      <c r="W51" s="20">
        <f>data!R48</f>
        <v>2.09</v>
      </c>
      <c r="Y51" s="22">
        <f>100*(U51/(I51/C51))</f>
        <v>5.2757877712854757</v>
      </c>
      <c r="Z51" s="22">
        <f>100*(U51/AA51)</f>
        <v>58.874045801526719</v>
      </c>
      <c r="AA51">
        <f>data!X48</f>
        <v>10.48</v>
      </c>
      <c r="AB51" s="18" t="s">
        <v>5</v>
      </c>
      <c r="AC51" s="19">
        <f>data!Y48</f>
        <v>2.5437374078312405</v>
      </c>
    </row>
    <row r="52" spans="1:29">
      <c r="D52" s="21">
        <f>data!D49</f>
        <v>1100</v>
      </c>
      <c r="E52" s="21">
        <f>data!E49</f>
        <v>0.25</v>
      </c>
      <c r="F52">
        <f>data!G49</f>
        <v>1.3102</v>
      </c>
      <c r="G52" s="18" t="s">
        <v>5</v>
      </c>
      <c r="H52" s="20">
        <f>data!H49</f>
        <v>1.7999999999999999E-2</v>
      </c>
      <c r="I52">
        <f>data!I49</f>
        <v>4.593</v>
      </c>
      <c r="J52" s="18" t="s">
        <v>5</v>
      </c>
      <c r="K52" s="20">
        <f>data!J49</f>
        <v>0.249</v>
      </c>
      <c r="L52">
        <f>data!K49</f>
        <v>132.39500000000001</v>
      </c>
      <c r="M52" s="18" t="s">
        <v>5</v>
      </c>
      <c r="N52" s="20">
        <f>data!L49</f>
        <v>4.1779999999999999</v>
      </c>
      <c r="O52">
        <f>data!M49</f>
        <v>3.496</v>
      </c>
      <c r="P52" s="18" t="s">
        <v>5</v>
      </c>
      <c r="Q52" s="20">
        <f>data!N49</f>
        <v>0.18099999999999999</v>
      </c>
      <c r="R52">
        <f>data!O49</f>
        <v>102.2</v>
      </c>
      <c r="S52" s="18" t="s">
        <v>5</v>
      </c>
      <c r="T52" s="20">
        <f>data!P49</f>
        <v>3</v>
      </c>
      <c r="U52">
        <f>data!Q49</f>
        <v>4.3099999999999996</v>
      </c>
      <c r="V52" s="18" t="s">
        <v>5</v>
      </c>
      <c r="W52" s="20">
        <f>data!R49</f>
        <v>1.45</v>
      </c>
      <c r="Y52" s="22">
        <f>100*(U52/(I52/C51))</f>
        <v>15.38012192466797</v>
      </c>
      <c r="Z52" s="22">
        <f>100*(U52/AA51)</f>
        <v>41.125954198473273</v>
      </c>
      <c r="AB52" s="18"/>
      <c r="AC52" s="19"/>
    </row>
    <row r="54" spans="1:29">
      <c r="B54" s="21" t="str">
        <f>data!C51</f>
        <v>b</v>
      </c>
      <c r="C54" s="21">
        <f>data!F51</f>
        <v>0.17480000000000001</v>
      </c>
      <c r="D54" s="21">
        <f>data!D51</f>
        <v>800</v>
      </c>
      <c r="E54" s="21">
        <f>data!E51</f>
        <v>0.25</v>
      </c>
      <c r="F54">
        <f>data!G51</f>
        <v>6.4729999999999999</v>
      </c>
      <c r="G54" s="18" t="s">
        <v>5</v>
      </c>
      <c r="H54" s="20">
        <f>data!H51</f>
        <v>0.1128</v>
      </c>
      <c r="I54">
        <f>data!I51</f>
        <v>20.334</v>
      </c>
      <c r="J54" s="18" t="s">
        <v>5</v>
      </c>
      <c r="K54" s="20">
        <f>data!J51</f>
        <v>0.50800000000000001</v>
      </c>
      <c r="L54">
        <f>data!K51</f>
        <v>649.93299999999999</v>
      </c>
      <c r="M54" s="18" t="s">
        <v>5</v>
      </c>
      <c r="N54" s="20">
        <f>data!L51</f>
        <v>10.589</v>
      </c>
      <c r="O54">
        <f>data!M51</f>
        <v>3.137</v>
      </c>
      <c r="P54" s="18" t="s">
        <v>5</v>
      </c>
      <c r="Q54" s="20">
        <f>data!N51</f>
        <v>4.2999999999999997E-2</v>
      </c>
      <c r="R54">
        <f>data!O51</f>
        <v>100.5</v>
      </c>
      <c r="S54" s="18" t="s">
        <v>5</v>
      </c>
      <c r="T54" s="20">
        <f>data!P51</f>
        <v>0.6</v>
      </c>
      <c r="U54">
        <f>data!Q51</f>
        <v>6.6</v>
      </c>
      <c r="V54" s="18" t="s">
        <v>5</v>
      </c>
      <c r="W54" s="20">
        <f>data!R51</f>
        <v>1.6</v>
      </c>
      <c r="Y54" s="22">
        <f>100*(U54/(I54/C54))</f>
        <v>5.6736500442608442</v>
      </c>
      <c r="Z54" s="22">
        <f>100*(U54/AA54)</f>
        <v>80.291970802919707</v>
      </c>
      <c r="AA54">
        <f>data!X51</f>
        <v>8.2199999999999989</v>
      </c>
      <c r="AB54" s="18" t="s">
        <v>5</v>
      </c>
      <c r="AC54" s="19">
        <f>data!Y51</f>
        <v>1.7269916039170545</v>
      </c>
    </row>
    <row r="55" spans="1:29">
      <c r="D55" s="21">
        <f>data!D52</f>
        <v>1100</v>
      </c>
      <c r="E55" s="21">
        <f>data!E52</f>
        <v>0.25</v>
      </c>
      <c r="F55">
        <f>data!G52</f>
        <v>0.996</v>
      </c>
      <c r="G55" s="18" t="s">
        <v>5</v>
      </c>
      <c r="H55" s="20">
        <f>data!H52</f>
        <v>1.9300000000000001E-2</v>
      </c>
      <c r="I55">
        <f>data!I52</f>
        <v>3.238</v>
      </c>
      <c r="J55" s="18" t="s">
        <v>5</v>
      </c>
      <c r="K55" s="20">
        <f>data!J52</f>
        <v>0.13100000000000001</v>
      </c>
      <c r="L55">
        <f>data!K52</f>
        <v>99.679000000000002</v>
      </c>
      <c r="M55" s="18" t="s">
        <v>5</v>
      </c>
      <c r="N55" s="20">
        <f>data!L52</f>
        <v>2.476</v>
      </c>
      <c r="O55">
        <f>data!M52</f>
        <v>3.242</v>
      </c>
      <c r="P55" s="18" t="s">
        <v>5</v>
      </c>
      <c r="Q55" s="20">
        <f>data!N52</f>
        <v>0.115</v>
      </c>
      <c r="R55">
        <f>data!O52</f>
        <v>100.2</v>
      </c>
      <c r="S55" s="18" t="s">
        <v>5</v>
      </c>
      <c r="T55" s="20">
        <f>data!P52</f>
        <v>2.1</v>
      </c>
      <c r="U55">
        <f>data!Q52</f>
        <v>1.62</v>
      </c>
      <c r="V55" s="18" t="s">
        <v>5</v>
      </c>
      <c r="W55" s="20">
        <f>data!R52</f>
        <v>0.65</v>
      </c>
      <c r="Y55" s="22">
        <f>100*(U55/(I55/C54))</f>
        <v>8.7453983940704134</v>
      </c>
      <c r="Z55" s="22">
        <f>100*(U55/AA54)</f>
        <v>19.708029197080297</v>
      </c>
      <c r="AB55" s="18"/>
      <c r="AC55" s="19"/>
    </row>
    <row r="57" spans="1:29">
      <c r="B57" s="21" t="str">
        <f>data!C54</f>
        <v>c</v>
      </c>
      <c r="C57" s="21">
        <f>data!F54</f>
        <v>0.15379999999999999</v>
      </c>
      <c r="D57" s="21">
        <f>data!D54</f>
        <v>800</v>
      </c>
      <c r="E57" s="21">
        <f>data!E54</f>
        <v>0.25</v>
      </c>
      <c r="F57">
        <f>data!G54</f>
        <v>5.8183999999999996</v>
      </c>
      <c r="G57" s="18" t="s">
        <v>5</v>
      </c>
      <c r="H57" s="20">
        <f>data!H54</f>
        <v>6.0999999999999999E-2</v>
      </c>
      <c r="I57">
        <f>data!I54</f>
        <v>18.64</v>
      </c>
      <c r="J57" s="18" t="s">
        <v>5</v>
      </c>
      <c r="K57" s="20">
        <f>data!J54</f>
        <v>0.30099999999999999</v>
      </c>
      <c r="L57">
        <f>data!K54</f>
        <v>590.35199999999998</v>
      </c>
      <c r="M57" s="18" t="s">
        <v>5</v>
      </c>
      <c r="N57" s="20">
        <f>data!L54</f>
        <v>7.4889999999999999</v>
      </c>
      <c r="O57">
        <f>data!M54</f>
        <v>3.1219999999999999</v>
      </c>
      <c r="P57" s="18" t="s">
        <v>5</v>
      </c>
      <c r="Q57" s="20">
        <f>data!N54</f>
        <v>3.3000000000000002E-2</v>
      </c>
      <c r="R57">
        <f>data!O54</f>
        <v>101.1</v>
      </c>
      <c r="S57" s="18" t="s">
        <v>5</v>
      </c>
      <c r="T57" s="20">
        <f>data!P54</f>
        <v>0.9</v>
      </c>
      <c r="U57">
        <f>data!Q54</f>
        <v>6.17</v>
      </c>
      <c r="V57" s="18" t="s">
        <v>5</v>
      </c>
      <c r="W57" s="20">
        <f>data!R54</f>
        <v>1.26</v>
      </c>
      <c r="Y57" s="22">
        <f>100*(U57/(I57/C57))</f>
        <v>5.0909120171673816</v>
      </c>
      <c r="Z57" s="22">
        <f>100*(U57/AA57)</f>
        <v>85.575589459084597</v>
      </c>
      <c r="AA57">
        <f>data!X54</f>
        <v>7.21</v>
      </c>
      <c r="AB57" s="18" t="s">
        <v>5</v>
      </c>
      <c r="AC57" s="19">
        <f>data!Y54</f>
        <v>1.4462710672622889</v>
      </c>
    </row>
    <row r="58" spans="1:29">
      <c r="D58" s="21">
        <f>data!D55</f>
        <v>1100</v>
      </c>
      <c r="E58" s="21">
        <f>data!E55</f>
        <v>0.25</v>
      </c>
      <c r="F58">
        <f>data!G55</f>
        <v>0.77400000000000002</v>
      </c>
      <c r="G58" s="18" t="s">
        <v>5</v>
      </c>
      <c r="H58" s="20">
        <f>data!H55</f>
        <v>9.2999999999999992E-3</v>
      </c>
      <c r="I58">
        <f>data!I55</f>
        <v>2.5</v>
      </c>
      <c r="J58" s="18" t="s">
        <v>5</v>
      </c>
      <c r="K58" s="20">
        <f>data!J55</f>
        <v>0.113</v>
      </c>
      <c r="L58">
        <f>data!K55</f>
        <v>79.466999999999999</v>
      </c>
      <c r="M58" s="18" t="s">
        <v>5</v>
      </c>
      <c r="N58" s="20">
        <f>data!L55</f>
        <v>4.54</v>
      </c>
      <c r="O58">
        <f>data!M55</f>
        <v>3.165</v>
      </c>
      <c r="P58" s="18" t="s">
        <v>5</v>
      </c>
      <c r="Q58" s="20">
        <f>data!N55</f>
        <v>0.14099999999999999</v>
      </c>
      <c r="R58">
        <f>data!O55</f>
        <v>102.7</v>
      </c>
      <c r="S58" s="18" t="s">
        <v>5</v>
      </c>
      <c r="T58" s="20">
        <f>data!P55</f>
        <v>5.8</v>
      </c>
      <c r="U58">
        <f>data!Q55</f>
        <v>1.04</v>
      </c>
      <c r="V58" s="18" t="s">
        <v>5</v>
      </c>
      <c r="W58" s="20">
        <f>data!R55</f>
        <v>0.71</v>
      </c>
      <c r="Y58" s="22">
        <f>100*(U58/(I58/C57))</f>
        <v>6.3980800000000002</v>
      </c>
      <c r="Z58" s="22">
        <f>100*(U58/AA57)</f>
        <v>14.424410540915398</v>
      </c>
      <c r="AB58" s="18"/>
      <c r="AC58" s="19"/>
    </row>
    <row r="60" spans="1:29">
      <c r="B60" s="21" t="str">
        <f>data!C57</f>
        <v>d</v>
      </c>
      <c r="C60" s="21">
        <f>data!F57</f>
        <v>0.14280000000000001</v>
      </c>
      <c r="D60" s="21">
        <f>data!D57</f>
        <v>800</v>
      </c>
      <c r="E60" s="21">
        <f>data!E57</f>
        <v>0.25</v>
      </c>
      <c r="F60">
        <f>data!G57</f>
        <v>5.3939000000000004</v>
      </c>
      <c r="G60" s="18" t="s">
        <v>5</v>
      </c>
      <c r="H60" s="20">
        <f>data!H57</f>
        <v>5.4699999999999999E-2</v>
      </c>
      <c r="I60">
        <f>data!I57</f>
        <v>17.306999999999999</v>
      </c>
      <c r="J60" s="18" t="s">
        <v>5</v>
      </c>
      <c r="K60" s="20">
        <f>data!J57</f>
        <v>0.34799999999999998</v>
      </c>
      <c r="L60">
        <f>data!K57</f>
        <v>543.36400000000003</v>
      </c>
      <c r="M60" s="18" t="s">
        <v>5</v>
      </c>
      <c r="N60" s="20">
        <f>data!L57</f>
        <v>7.0490000000000004</v>
      </c>
      <c r="O60">
        <f>data!M57</f>
        <v>3.1269999999999998</v>
      </c>
      <c r="P60" s="18" t="s">
        <v>5</v>
      </c>
      <c r="Q60" s="20">
        <f>data!N57</f>
        <v>4.9000000000000002E-2</v>
      </c>
      <c r="R60">
        <f>data!O57</f>
        <v>100.4</v>
      </c>
      <c r="S60" s="18" t="s">
        <v>5</v>
      </c>
      <c r="T60" s="20">
        <f>data!P57</f>
        <v>0.9</v>
      </c>
      <c r="U60">
        <f>data!Q57</f>
        <v>6.37</v>
      </c>
      <c r="V60" s="18" t="s">
        <v>5</v>
      </c>
      <c r="W60" s="20">
        <f>data!R57</f>
        <v>1.87</v>
      </c>
      <c r="Y60" s="22">
        <f>100*(U60/(I60/C60))</f>
        <v>5.2558849020627498</v>
      </c>
      <c r="Z60" s="22">
        <f>100*(U60/AA60)</f>
        <v>69.314472252448326</v>
      </c>
      <c r="AA60">
        <f>data!X57</f>
        <v>9.19</v>
      </c>
      <c r="AB60" s="18" t="s">
        <v>5</v>
      </c>
      <c r="AC60" s="19">
        <f>data!Y57</f>
        <v>2.0624742422634035</v>
      </c>
    </row>
    <row r="61" spans="1:29">
      <c r="D61" s="21">
        <f>data!D58</f>
        <v>1100</v>
      </c>
      <c r="E61" s="21">
        <f>data!E58</f>
        <v>0.25</v>
      </c>
      <c r="F61">
        <f>data!G58</f>
        <v>0.95650000000000002</v>
      </c>
      <c r="G61" s="18" t="s">
        <v>5</v>
      </c>
      <c r="H61" s="20">
        <f>data!H58</f>
        <v>1.14E-2</v>
      </c>
      <c r="I61">
        <f>data!I58</f>
        <v>3.298</v>
      </c>
      <c r="J61" s="18" t="s">
        <v>5</v>
      </c>
      <c r="K61" s="20">
        <f>data!J58</f>
        <v>0.13</v>
      </c>
      <c r="L61">
        <f>data!K58</f>
        <v>98.072999999999993</v>
      </c>
      <c r="M61" s="18" t="s">
        <v>5</v>
      </c>
      <c r="N61" s="20">
        <f>data!L58</f>
        <v>4.6319999999999997</v>
      </c>
      <c r="O61">
        <f>data!M58</f>
        <v>3.379</v>
      </c>
      <c r="P61" s="18" t="s">
        <v>5</v>
      </c>
      <c r="Q61" s="20">
        <f>data!N58</f>
        <v>0.13</v>
      </c>
      <c r="R61">
        <f>data!O58</f>
        <v>102.5</v>
      </c>
      <c r="S61" s="18" t="s">
        <v>5</v>
      </c>
      <c r="T61" s="20">
        <f>data!P58</f>
        <v>4.8</v>
      </c>
      <c r="U61">
        <f>data!Q58</f>
        <v>2.82</v>
      </c>
      <c r="V61" s="18" t="s">
        <v>5</v>
      </c>
      <c r="W61" s="20">
        <f>data!R58</f>
        <v>0.87</v>
      </c>
      <c r="Y61" s="22">
        <f>100*(U61/(I61/C60))</f>
        <v>12.210309278350515</v>
      </c>
      <c r="Z61" s="22">
        <f>100*(U61/AA60)</f>
        <v>30.685527747551689</v>
      </c>
      <c r="AB61" s="18"/>
      <c r="AC61" s="19"/>
    </row>
    <row r="63" spans="1:29">
      <c r="B63" s="21" t="str">
        <f>data!C60</f>
        <v>e</v>
      </c>
      <c r="C63" s="21">
        <f>data!F60</f>
        <v>0.1333</v>
      </c>
      <c r="D63" s="21">
        <f>data!D60</f>
        <v>800</v>
      </c>
      <c r="E63" s="21">
        <f>data!E60</f>
        <v>0.25</v>
      </c>
      <c r="F63">
        <f>data!G60</f>
        <v>5.3156999999999996</v>
      </c>
      <c r="G63" s="18" t="s">
        <v>5</v>
      </c>
      <c r="H63" s="20">
        <f>data!H60</f>
        <v>7.5300000000000006E-2</v>
      </c>
      <c r="I63">
        <f>data!I60</f>
        <v>16.495999999999999</v>
      </c>
      <c r="J63" s="18" t="s">
        <v>5</v>
      </c>
      <c r="K63" s="20">
        <f>data!J60</f>
        <v>0.46200000000000002</v>
      </c>
      <c r="L63">
        <f>data!K60</f>
        <v>534.726</v>
      </c>
      <c r="M63" s="18" t="s">
        <v>5</v>
      </c>
      <c r="N63" s="20">
        <f>data!L60</f>
        <v>9.6419999999999995</v>
      </c>
      <c r="O63">
        <f>data!M60</f>
        <v>3.0270000000000001</v>
      </c>
      <c r="P63" s="18" t="s">
        <v>5</v>
      </c>
      <c r="Q63" s="20">
        <f>data!N60</f>
        <v>5.0999999999999997E-2</v>
      </c>
      <c r="R63">
        <f>data!O60</f>
        <v>100.4</v>
      </c>
      <c r="S63" s="18" t="s">
        <v>5</v>
      </c>
      <c r="T63" s="20">
        <f>data!P60</f>
        <v>0.9</v>
      </c>
      <c r="U63">
        <f>data!Q60</f>
        <v>2.72</v>
      </c>
      <c r="V63" s="18" t="s">
        <v>5</v>
      </c>
      <c r="W63" s="20">
        <f>data!R60</f>
        <v>2.02</v>
      </c>
      <c r="Y63" s="22">
        <f>100*(U63/(I63/C63))</f>
        <v>2.1979631425800199</v>
      </c>
      <c r="Z63" s="22">
        <f>100*(U63/AA63)</f>
        <v>100</v>
      </c>
      <c r="AA63">
        <f>data!X60</f>
        <v>2.72</v>
      </c>
      <c r="AB63" s="18" t="s">
        <v>5</v>
      </c>
      <c r="AC63" s="19">
        <f>data!Y60</f>
        <v>2.02</v>
      </c>
    </row>
    <row r="64" spans="1:29">
      <c r="D64" s="21">
        <f>data!D61</f>
        <v>1100</v>
      </c>
      <c r="E64" s="21">
        <f>data!E61</f>
        <v>0.25</v>
      </c>
      <c r="F64">
        <f>data!G61</f>
        <v>0.73219999999999996</v>
      </c>
      <c r="G64" s="18" t="s">
        <v>5</v>
      </c>
      <c r="H64" s="20">
        <f>data!H61</f>
        <v>1.26E-2</v>
      </c>
      <c r="I64">
        <f>data!I61</f>
        <v>2.2280000000000002</v>
      </c>
      <c r="J64" s="18" t="s">
        <v>5</v>
      </c>
      <c r="K64" s="20">
        <f>data!J61</f>
        <v>0.124</v>
      </c>
      <c r="L64">
        <f>data!K61</f>
        <v>74.509</v>
      </c>
      <c r="M64" s="18" t="s">
        <v>5</v>
      </c>
      <c r="N64" s="20">
        <f>data!L61</f>
        <v>4.5030000000000001</v>
      </c>
      <c r="O64">
        <f>data!M61</f>
        <v>2.9649999999999999</v>
      </c>
      <c r="P64" s="18" t="s">
        <v>5</v>
      </c>
      <c r="Q64" s="20">
        <f>data!N61</f>
        <v>0.152</v>
      </c>
      <c r="R64">
        <f>data!O61</f>
        <v>101.1</v>
      </c>
      <c r="S64" s="18" t="s">
        <v>5</v>
      </c>
      <c r="T64" s="20">
        <f>data!P61</f>
        <v>5.9</v>
      </c>
      <c r="U64">
        <f>data!Q61</f>
        <v>0.03</v>
      </c>
      <c r="V64" s="18" t="s">
        <v>5</v>
      </c>
      <c r="W64" s="20">
        <f>data!R61</f>
        <v>0.84</v>
      </c>
      <c r="Y64" s="22">
        <f>100*(U64/(I64/C63))</f>
        <v>0.17948833034111311</v>
      </c>
      <c r="Z64" s="22">
        <f>100*(U64/AA63)</f>
        <v>1.1029411764705881</v>
      </c>
      <c r="AB64" s="18"/>
      <c r="AC64" s="19"/>
    </row>
    <row r="66" spans="1:29">
      <c r="B66" s="21" t="str">
        <f>data!C63</f>
        <v>f</v>
      </c>
      <c r="C66" s="21">
        <f>data!F63</f>
        <v>0.11459999999999999</v>
      </c>
      <c r="D66" s="21">
        <f>data!D63</f>
        <v>800</v>
      </c>
      <c r="E66" s="21">
        <f>data!E63</f>
        <v>0.25</v>
      </c>
      <c r="F66">
        <f>data!G63</f>
        <v>4.8350999999999997</v>
      </c>
      <c r="G66" s="18" t="s">
        <v>5</v>
      </c>
      <c r="H66" s="20">
        <f>data!H63</f>
        <v>6.9900000000000004E-2</v>
      </c>
      <c r="I66">
        <f>data!I63</f>
        <v>15.198</v>
      </c>
      <c r="J66" s="18" t="s">
        <v>5</v>
      </c>
      <c r="K66" s="20">
        <f>data!J63</f>
        <v>0.45300000000000001</v>
      </c>
      <c r="L66">
        <f>data!K63</f>
        <v>494.517</v>
      </c>
      <c r="M66" s="18" t="s">
        <v>5</v>
      </c>
      <c r="N66" s="20">
        <f>data!L63</f>
        <v>9.0990000000000002</v>
      </c>
      <c r="O66">
        <f>data!M63</f>
        <v>3.0649999999999999</v>
      </c>
      <c r="P66" s="18" t="s">
        <v>5</v>
      </c>
      <c r="Q66" s="20">
        <f>data!N63</f>
        <v>0.06</v>
      </c>
      <c r="R66">
        <f>data!O63</f>
        <v>102</v>
      </c>
      <c r="S66" s="18" t="s">
        <v>5</v>
      </c>
      <c r="T66" s="20">
        <f>data!P63</f>
        <v>1</v>
      </c>
      <c r="U66">
        <f>data!Q63</f>
        <v>4.5</v>
      </c>
      <c r="V66" s="18" t="s">
        <v>5</v>
      </c>
      <c r="W66" s="20">
        <f>data!R63</f>
        <v>2.5499999999999998</v>
      </c>
      <c r="Y66" s="22">
        <f>100*(U66/(I66/C66))</f>
        <v>3.393209632846427</v>
      </c>
      <c r="Z66" s="22">
        <f>100*(U66/AA66)</f>
        <v>64.65517241379311</v>
      </c>
      <c r="AA66">
        <f>data!X63</f>
        <v>6.96</v>
      </c>
      <c r="AB66" s="18" t="s">
        <v>5</v>
      </c>
      <c r="AC66" s="19">
        <f>data!Y63</f>
        <v>2.7212129648375556</v>
      </c>
    </row>
    <row r="67" spans="1:29">
      <c r="D67" s="21">
        <f>data!D64</f>
        <v>1100</v>
      </c>
      <c r="E67" s="21">
        <f>data!E64</f>
        <v>0.25</v>
      </c>
      <c r="F67">
        <f>data!G64</f>
        <v>0.68489999999999995</v>
      </c>
      <c r="G67" s="18" t="s">
        <v>5</v>
      </c>
      <c r="H67" s="20">
        <f>data!H64</f>
        <v>1.2699999999999999E-2</v>
      </c>
      <c r="I67">
        <f>data!I64</f>
        <v>2.3679999999999999</v>
      </c>
      <c r="J67" s="18" t="s">
        <v>5</v>
      </c>
      <c r="K67" s="20">
        <f>data!J64</f>
        <v>0.121</v>
      </c>
      <c r="L67">
        <f>data!K64</f>
        <v>72.427999999999997</v>
      </c>
      <c r="M67" s="18" t="s">
        <v>5</v>
      </c>
      <c r="N67" s="20">
        <f>data!L64</f>
        <v>4.5279999999999996</v>
      </c>
      <c r="O67">
        <f>data!M64</f>
        <v>3.37</v>
      </c>
      <c r="P67" s="18" t="s">
        <v>5</v>
      </c>
      <c r="Q67" s="20">
        <f>data!N64</f>
        <v>0.159</v>
      </c>
      <c r="R67">
        <f>data!O64</f>
        <v>105.1</v>
      </c>
      <c r="S67" s="18" t="s">
        <v>5</v>
      </c>
      <c r="T67" s="20">
        <f>data!P64</f>
        <v>6.4</v>
      </c>
      <c r="U67">
        <f>data!Q64</f>
        <v>2.46</v>
      </c>
      <c r="V67" s="18" t="s">
        <v>5</v>
      </c>
      <c r="W67" s="20">
        <f>data!R64</f>
        <v>0.95</v>
      </c>
      <c r="Y67" s="22">
        <f>100*(U67/(I67/C66))</f>
        <v>11.905236486486485</v>
      </c>
      <c r="Z67" s="22">
        <f>100*(U67/AA66)</f>
        <v>35.344827586206897</v>
      </c>
      <c r="AB67" s="18"/>
      <c r="AC67" s="19"/>
    </row>
    <row r="69" spans="1:29">
      <c r="A69" t="str">
        <f>data!B66</f>
        <v>GR59</v>
      </c>
      <c r="B69" s="21" t="str">
        <f>data!C66</f>
        <v>a</v>
      </c>
      <c r="C69" s="21">
        <f>data!F66</f>
        <v>0.1477</v>
      </c>
      <c r="D69" s="21">
        <f>data!D66</f>
        <v>800</v>
      </c>
      <c r="E69" s="21">
        <f>data!E66</f>
        <v>0.25</v>
      </c>
      <c r="F69">
        <f>data!G66</f>
        <v>6.1714000000000002</v>
      </c>
      <c r="G69" s="18" t="s">
        <v>5</v>
      </c>
      <c r="H69" s="20">
        <f>data!H66</f>
        <v>7.0999999999999994E-2</v>
      </c>
      <c r="I69">
        <f>data!I66</f>
        <v>19.971</v>
      </c>
      <c r="J69" s="18" t="s">
        <v>5</v>
      </c>
      <c r="K69" s="20">
        <f>data!J66</f>
        <v>0.56699999999999995</v>
      </c>
      <c r="L69">
        <f>data!K66</f>
        <v>613.97400000000005</v>
      </c>
      <c r="M69" s="18" t="s">
        <v>5</v>
      </c>
      <c r="N69" s="20">
        <f>data!L66</f>
        <v>6.66</v>
      </c>
      <c r="O69">
        <f>data!M66</f>
        <v>3.2040000000000002</v>
      </c>
      <c r="P69" s="18" t="s">
        <v>5</v>
      </c>
      <c r="Q69" s="20">
        <f>data!N66</f>
        <v>7.4999999999999997E-2</v>
      </c>
      <c r="R69">
        <f>data!O66</f>
        <v>100.8</v>
      </c>
      <c r="S69" s="18" t="s">
        <v>5</v>
      </c>
      <c r="T69" s="20">
        <f>data!P66</f>
        <v>0.8</v>
      </c>
      <c r="U69">
        <f>data!Q66</f>
        <v>10.25</v>
      </c>
      <c r="V69" s="18" t="s">
        <v>5</v>
      </c>
      <c r="W69" s="20">
        <f>data!R66</f>
        <v>3.16</v>
      </c>
      <c r="Y69" s="22">
        <f>100*(U69/(I69/C69))</f>
        <v>7.5806168944970205</v>
      </c>
      <c r="Z69" s="22">
        <f>100*(U69/AA69)</f>
        <v>83.130575831305748</v>
      </c>
      <c r="AA69">
        <f>data!X66</f>
        <v>12.33</v>
      </c>
      <c r="AB69" s="18" t="s">
        <v>5</v>
      </c>
      <c r="AC69" s="19">
        <f>data!Y66</f>
        <v>3.3801775101316798</v>
      </c>
    </row>
    <row r="70" spans="1:29">
      <c r="D70" s="21">
        <f>data!D67</f>
        <v>1100</v>
      </c>
      <c r="E70" s="21">
        <f>data!E67</f>
        <v>0.25</v>
      </c>
      <c r="F70">
        <f>data!G67</f>
        <v>1.1655</v>
      </c>
      <c r="G70" s="18" t="s">
        <v>5</v>
      </c>
      <c r="H70" s="20">
        <f>data!H67</f>
        <v>1.7500000000000002E-2</v>
      </c>
      <c r="I70">
        <f>data!I67</f>
        <v>3.7639999999999998</v>
      </c>
      <c r="J70" s="18" t="s">
        <v>5</v>
      </c>
      <c r="K70" s="20">
        <f>data!J67</f>
        <v>0.185</v>
      </c>
      <c r="L70">
        <f>data!K67</f>
        <v>120.161</v>
      </c>
      <c r="M70" s="18" t="s">
        <v>5</v>
      </c>
      <c r="N70" s="20">
        <f>data!L67</f>
        <v>4.2130000000000001</v>
      </c>
      <c r="O70">
        <f>data!M67</f>
        <v>3.2210000000000001</v>
      </c>
      <c r="P70" s="18" t="s">
        <v>5</v>
      </c>
      <c r="Q70" s="20">
        <f>data!N67</f>
        <v>0.152</v>
      </c>
      <c r="R70">
        <f>data!O67</f>
        <v>104.3</v>
      </c>
      <c r="S70" s="18" t="s">
        <v>5</v>
      </c>
      <c r="T70" s="20">
        <f>data!P67</f>
        <v>3.5</v>
      </c>
      <c r="U70">
        <f>data!Q67</f>
        <v>2.08</v>
      </c>
      <c r="V70" s="18" t="s">
        <v>5</v>
      </c>
      <c r="W70" s="20">
        <f>data!R67</f>
        <v>1.2</v>
      </c>
      <c r="Y70" s="22">
        <f>100*(U70/(I70/C69))</f>
        <v>8.1619553666312434</v>
      </c>
      <c r="Z70" s="22">
        <f>100*(U70/AA69)</f>
        <v>16.869424168694241</v>
      </c>
      <c r="AB70" s="18"/>
      <c r="AC70" s="19"/>
    </row>
    <row r="72" spans="1:29">
      <c r="B72" s="21" t="str">
        <f>data!C69</f>
        <v>b</v>
      </c>
      <c r="C72" s="21">
        <f>data!F69</f>
        <v>0.15870000000000001</v>
      </c>
      <c r="D72" s="21">
        <f>data!D69</f>
        <v>800</v>
      </c>
      <c r="E72" s="21">
        <f>data!E69</f>
        <v>0.25</v>
      </c>
      <c r="F72">
        <f>data!G69</f>
        <v>6.7032999999999996</v>
      </c>
      <c r="G72" s="18" t="s">
        <v>5</v>
      </c>
      <c r="H72" s="20">
        <f>data!H69</f>
        <v>0.12</v>
      </c>
      <c r="I72">
        <f>data!I69</f>
        <v>20.933</v>
      </c>
      <c r="J72" s="18" t="s">
        <v>5</v>
      </c>
      <c r="K72" s="20">
        <f>data!J69</f>
        <v>0.49199999999999999</v>
      </c>
      <c r="L72">
        <f>data!K69</f>
        <v>679.10299999999995</v>
      </c>
      <c r="M72" s="18" t="s">
        <v>5</v>
      </c>
      <c r="N72" s="20">
        <f>data!L69</f>
        <v>10.682</v>
      </c>
      <c r="O72">
        <f>data!M69</f>
        <v>3.1179999999999999</v>
      </c>
      <c r="P72" s="18" t="s">
        <v>5</v>
      </c>
      <c r="Q72" s="20">
        <f>data!N69</f>
        <v>3.5999999999999997E-2</v>
      </c>
      <c r="R72">
        <f>data!O69</f>
        <v>101.4</v>
      </c>
      <c r="S72" s="18" t="s">
        <v>5</v>
      </c>
      <c r="T72" s="20">
        <f>data!P69</f>
        <v>0.6</v>
      </c>
      <c r="U72">
        <f>data!Q69</f>
        <v>6.72</v>
      </c>
      <c r="V72" s="18" t="s">
        <v>5</v>
      </c>
      <c r="W72" s="20">
        <f>data!R69</f>
        <v>1.53</v>
      </c>
      <c r="Y72" s="22">
        <f>100*(U72/(I72/C72))</f>
        <v>5.0946543734772849</v>
      </c>
      <c r="Z72" s="22">
        <f>100*(U72/AA72)</f>
        <v>96.551724137931032</v>
      </c>
      <c r="AA72">
        <f>data!X69</f>
        <v>6.96</v>
      </c>
      <c r="AB72" s="18" t="s">
        <v>5</v>
      </c>
      <c r="AC72" s="19">
        <f>data!Y69</f>
        <v>1.75025712396779</v>
      </c>
    </row>
    <row r="73" spans="1:29">
      <c r="D73" s="21">
        <f>data!D70</f>
        <v>1100</v>
      </c>
      <c r="E73" s="21">
        <f>data!E70</f>
        <v>0.25</v>
      </c>
      <c r="F73">
        <f>data!G70</f>
        <v>1.1815</v>
      </c>
      <c r="G73" s="18" t="s">
        <v>5</v>
      </c>
      <c r="H73" s="20">
        <f>data!H70</f>
        <v>2.2200000000000001E-2</v>
      </c>
      <c r="I73">
        <f>data!I70</f>
        <v>3.544</v>
      </c>
      <c r="J73" s="18" t="s">
        <v>5</v>
      </c>
      <c r="K73" s="20">
        <f>data!J70</f>
        <v>0.153</v>
      </c>
      <c r="L73">
        <f>data!K70</f>
        <v>123.117</v>
      </c>
      <c r="M73" s="18" t="s">
        <v>5</v>
      </c>
      <c r="N73" s="20">
        <f>data!L70</f>
        <v>2.698</v>
      </c>
      <c r="O73">
        <f>data!M70</f>
        <v>2.9910000000000001</v>
      </c>
      <c r="P73" s="18" t="s">
        <v>5</v>
      </c>
      <c r="Q73" s="20">
        <f>data!N70</f>
        <v>0.115</v>
      </c>
      <c r="R73">
        <f>data!O70</f>
        <v>104.3</v>
      </c>
      <c r="S73" s="18" t="s">
        <v>5</v>
      </c>
      <c r="T73" s="20">
        <f>data!P70</f>
        <v>1.8</v>
      </c>
      <c r="U73">
        <f>data!Q70</f>
        <v>0.24</v>
      </c>
      <c r="V73" s="18" t="s">
        <v>5</v>
      </c>
      <c r="W73" s="20">
        <f>data!R70</f>
        <v>0.85</v>
      </c>
      <c r="Y73" s="22">
        <f>100*(U73/(I73/C72))</f>
        <v>1.0747178329571105</v>
      </c>
      <c r="Z73" s="22">
        <f>100*(U73/AA72)</f>
        <v>3.4482758620689653</v>
      </c>
      <c r="AB73" s="18"/>
      <c r="AC73" s="19"/>
    </row>
    <row r="75" spans="1:29">
      <c r="B75" s="21" t="str">
        <f>data!C72</f>
        <v>c</v>
      </c>
      <c r="C75" s="21">
        <f>data!F72</f>
        <v>0.1527</v>
      </c>
      <c r="D75" s="21">
        <f>data!D72</f>
        <v>800</v>
      </c>
      <c r="E75" s="21">
        <f>data!E72</f>
        <v>0.25</v>
      </c>
      <c r="F75">
        <f>data!G72</f>
        <v>6.3354999999999997</v>
      </c>
      <c r="G75" s="18" t="s">
        <v>5</v>
      </c>
      <c r="H75" s="20">
        <f>data!H72</f>
        <v>9.1200000000000003E-2</v>
      </c>
      <c r="I75">
        <f>data!I72</f>
        <v>20.029</v>
      </c>
      <c r="J75" s="18" t="s">
        <v>5</v>
      </c>
      <c r="K75" s="20">
        <f>data!J72</f>
        <v>0.36599999999999999</v>
      </c>
      <c r="L75">
        <f>data!K72</f>
        <v>640.00900000000001</v>
      </c>
      <c r="M75" s="18" t="s">
        <v>5</v>
      </c>
      <c r="N75" s="20">
        <f>data!L72</f>
        <v>9.6419999999999995</v>
      </c>
      <c r="O75">
        <f>data!M72</f>
        <v>3.129</v>
      </c>
      <c r="P75" s="18" t="s">
        <v>5</v>
      </c>
      <c r="Q75" s="20">
        <f>data!N72</f>
        <v>4.2999999999999997E-2</v>
      </c>
      <c r="R75">
        <f>data!O72</f>
        <v>101.2</v>
      </c>
      <c r="S75" s="18" t="s">
        <v>5</v>
      </c>
      <c r="T75" s="20">
        <f>data!P72</f>
        <v>0.7</v>
      </c>
      <c r="U75">
        <f>data!Q72</f>
        <v>7.08</v>
      </c>
      <c r="V75" s="18" t="s">
        <v>5</v>
      </c>
      <c r="W75" s="20">
        <f>data!R72</f>
        <v>1.79</v>
      </c>
      <c r="Y75" s="22">
        <f>100*(U75/(I75/C75))</f>
        <v>5.3977532577762242</v>
      </c>
      <c r="Z75" s="22">
        <f>100*(U75/AA75)</f>
        <v>100</v>
      </c>
      <c r="AA75">
        <f>data!X72</f>
        <v>7.08</v>
      </c>
      <c r="AB75" s="18" t="s">
        <v>5</v>
      </c>
      <c r="AC75" s="19">
        <f>data!Y72</f>
        <v>1.79</v>
      </c>
    </row>
    <row r="76" spans="1:29">
      <c r="D76" s="21">
        <f>data!D73</f>
        <v>1100</v>
      </c>
      <c r="E76" s="21">
        <f>data!E73</f>
        <v>0.25</v>
      </c>
      <c r="F76">
        <f>data!G73</f>
        <v>1.3532</v>
      </c>
      <c r="G76" s="18" t="s">
        <v>5</v>
      </c>
      <c r="H76" s="20">
        <f>data!H73</f>
        <v>2.2800000000000001E-2</v>
      </c>
      <c r="I76">
        <f>data!I73</f>
        <v>4.2699999999999996</v>
      </c>
      <c r="J76" s="18" t="s">
        <v>5</v>
      </c>
      <c r="K76" s="20">
        <f>data!J73</f>
        <v>0.129</v>
      </c>
      <c r="L76">
        <f>data!K73</f>
        <v>140.768</v>
      </c>
      <c r="M76" s="18" t="s">
        <v>5</v>
      </c>
      <c r="N76" s="20">
        <f>data!L73</f>
        <v>2.98</v>
      </c>
      <c r="O76">
        <f>data!M73</f>
        <v>3.1389999999999998</v>
      </c>
      <c r="P76" s="18" t="s">
        <v>5</v>
      </c>
      <c r="Q76" s="20">
        <f>data!N73</f>
        <v>8.5999999999999993E-2</v>
      </c>
      <c r="R76">
        <f>data!O73</f>
        <v>104.4</v>
      </c>
      <c r="S76" s="18" t="s">
        <v>5</v>
      </c>
      <c r="T76" s="20">
        <f>data!P73</f>
        <v>1.6</v>
      </c>
      <c r="U76">
        <f>data!Q73</f>
        <v>1.6</v>
      </c>
      <c r="V76" s="18" t="s">
        <v>5</v>
      </c>
      <c r="W76" s="20">
        <f>data!R73</f>
        <v>0.76</v>
      </c>
      <c r="Y76" s="22">
        <f>100*(U76/(I76/C75))</f>
        <v>5.7217798594847791</v>
      </c>
      <c r="Z76" s="22">
        <f>100*(U76/AA75)</f>
        <v>22.598870056497177</v>
      </c>
      <c r="AB76" s="18"/>
      <c r="AC76" s="19"/>
    </row>
    <row r="78" spans="1:29">
      <c r="B78" s="21" t="str">
        <f>data!C75</f>
        <v>d</v>
      </c>
      <c r="C78" s="21">
        <f>data!F75</f>
        <v>0.1237</v>
      </c>
      <c r="D78" s="21">
        <f>data!D75</f>
        <v>800</v>
      </c>
      <c r="E78" s="21">
        <f>data!E75</f>
        <v>0.25</v>
      </c>
      <c r="F78">
        <f>data!G75</f>
        <v>5.8285</v>
      </c>
      <c r="G78" s="18" t="s">
        <v>5</v>
      </c>
      <c r="H78" s="20">
        <f>data!H75</f>
        <v>8.3000000000000004E-2</v>
      </c>
      <c r="I78">
        <f>data!I75</f>
        <v>18.535</v>
      </c>
      <c r="J78" s="18" t="s">
        <v>5</v>
      </c>
      <c r="K78" s="20">
        <f>data!J75</f>
        <v>0.48099999999999998</v>
      </c>
      <c r="L78">
        <f>data!K75</f>
        <v>589.46100000000001</v>
      </c>
      <c r="M78" s="18" t="s">
        <v>5</v>
      </c>
      <c r="N78" s="20">
        <f>data!L75</f>
        <v>10.612</v>
      </c>
      <c r="O78">
        <f>data!M75</f>
        <v>3.101</v>
      </c>
      <c r="P78" s="18" t="s">
        <v>5</v>
      </c>
      <c r="Q78" s="20">
        <f>data!N75</f>
        <v>0.04</v>
      </c>
      <c r="R78">
        <f>data!O75</f>
        <v>100.8</v>
      </c>
      <c r="S78" s="18" t="s">
        <v>5</v>
      </c>
      <c r="T78" s="20">
        <f>data!P75</f>
        <v>0.9</v>
      </c>
      <c r="U78">
        <f>data!Q75</f>
        <v>6.69</v>
      </c>
      <c r="V78" s="18" t="s">
        <v>5</v>
      </c>
      <c r="W78" s="20">
        <f>data!R75</f>
        <v>1.91</v>
      </c>
      <c r="Y78" s="22">
        <f>100*(U78/(I78/C78))</f>
        <v>4.464812516859995</v>
      </c>
      <c r="Z78" s="22">
        <f>100*(U78/AA78)</f>
        <v>66.966966966966964</v>
      </c>
      <c r="AA78">
        <f>data!X75</f>
        <v>9.99</v>
      </c>
      <c r="AB78" s="18" t="s">
        <v>5</v>
      </c>
      <c r="AC78" s="19">
        <f>data!Y75</f>
        <v>2.1606017680266763</v>
      </c>
    </row>
    <row r="79" spans="1:29">
      <c r="D79" s="21">
        <f>data!D76</f>
        <v>1100</v>
      </c>
      <c r="E79" s="21">
        <f>data!E76</f>
        <v>0.25</v>
      </c>
      <c r="F79">
        <f>data!G76</f>
        <v>0.89159999999999995</v>
      </c>
      <c r="G79" s="18" t="s">
        <v>5</v>
      </c>
      <c r="H79" s="20">
        <f>data!H76</f>
        <v>1.46E-2</v>
      </c>
      <c r="I79">
        <f>data!I76</f>
        <v>3.1230000000000002</v>
      </c>
      <c r="J79" s="18" t="s">
        <v>5</v>
      </c>
      <c r="K79" s="20">
        <f>data!J76</f>
        <v>0.14499999999999999</v>
      </c>
      <c r="L79">
        <f>data!K76</f>
        <v>92.664000000000001</v>
      </c>
      <c r="M79" s="18" t="s">
        <v>5</v>
      </c>
      <c r="N79" s="20">
        <f>data!L76</f>
        <v>4.5410000000000004</v>
      </c>
      <c r="O79">
        <f>data!M76</f>
        <v>3.4159999999999999</v>
      </c>
      <c r="P79" s="18" t="s">
        <v>5</v>
      </c>
      <c r="Q79" s="20">
        <f>data!N76</f>
        <v>0.14000000000000001</v>
      </c>
      <c r="R79">
        <f>data!O76</f>
        <v>103.2</v>
      </c>
      <c r="S79" s="18" t="s">
        <v>5</v>
      </c>
      <c r="T79" s="20">
        <f>data!P76</f>
        <v>4.8</v>
      </c>
      <c r="U79">
        <f>data!Q76</f>
        <v>3.3</v>
      </c>
      <c r="V79" s="18" t="s">
        <v>5</v>
      </c>
      <c r="W79" s="20">
        <f>data!R76</f>
        <v>1.01</v>
      </c>
      <c r="Y79" s="22">
        <f>100*(U79/(I79/C78))</f>
        <v>13.071085494716616</v>
      </c>
      <c r="Z79" s="22">
        <f>100*(U79/AA78)</f>
        <v>33.033033033033036</v>
      </c>
      <c r="AB79" s="18"/>
      <c r="AC79" s="19"/>
    </row>
    <row r="81" spans="1:29">
      <c r="A81" t="str">
        <f>data!B81</f>
        <v>GR62B</v>
      </c>
      <c r="B81" s="21" t="str">
        <f>data!C81</f>
        <v>b</v>
      </c>
      <c r="C81" s="21">
        <f>data!F81</f>
        <v>0.15210000000000001</v>
      </c>
      <c r="D81" s="21">
        <f>data!D81</f>
        <v>800</v>
      </c>
      <c r="E81" s="21">
        <f>data!E81</f>
        <v>0.25</v>
      </c>
      <c r="F81">
        <f>data!G81</f>
        <v>6.5887000000000002</v>
      </c>
      <c r="G81" s="18" t="s">
        <v>5</v>
      </c>
      <c r="H81" s="20">
        <f>data!H81</f>
        <v>0.1145</v>
      </c>
      <c r="I81">
        <f>data!I81</f>
        <v>20.282</v>
      </c>
      <c r="J81" s="18" t="s">
        <v>5</v>
      </c>
      <c r="K81" s="20">
        <f>data!J81</f>
        <v>0.51200000000000001</v>
      </c>
      <c r="L81">
        <f>data!K81</f>
        <v>670.90099999999995</v>
      </c>
      <c r="M81" s="18" t="s">
        <v>5</v>
      </c>
      <c r="N81" s="20">
        <f>data!L81</f>
        <v>10.552</v>
      </c>
      <c r="O81">
        <f>data!M81</f>
        <v>3.073</v>
      </c>
      <c r="P81" s="18" t="s">
        <v>5</v>
      </c>
      <c r="Q81" s="20">
        <f>data!N81</f>
        <v>4.2999999999999997E-2</v>
      </c>
      <c r="R81">
        <f>data!O81</f>
        <v>101.9</v>
      </c>
      <c r="S81" s="18" t="s">
        <v>5</v>
      </c>
      <c r="T81" s="20">
        <f>data!P81</f>
        <v>0.4</v>
      </c>
      <c r="U81">
        <f>data!Q81</f>
        <v>4.95</v>
      </c>
      <c r="V81" s="18" t="s">
        <v>5</v>
      </c>
      <c r="W81" s="20">
        <f>data!R81</f>
        <v>1.89</v>
      </c>
      <c r="Y81" s="22">
        <f>100*(U81/(I81/C81))</f>
        <v>3.7121339118430137</v>
      </c>
      <c r="Z81" s="22">
        <f>100*(U81/AA81)</f>
        <v>81.548599670510711</v>
      </c>
      <c r="AA81">
        <f>data!X81</f>
        <v>6.07</v>
      </c>
      <c r="AB81" s="18" t="s">
        <v>5</v>
      </c>
      <c r="AC81" s="19">
        <f>data!Y81</f>
        <v>2.0848261318392955</v>
      </c>
    </row>
    <row r="82" spans="1:29">
      <c r="D82" s="21">
        <f>data!D82</f>
        <v>1100</v>
      </c>
      <c r="E82" s="21">
        <f>data!E82</f>
        <v>0.25</v>
      </c>
      <c r="F82">
        <f>data!G82</f>
        <v>1.6416999999999999</v>
      </c>
      <c r="G82" s="18" t="s">
        <v>5</v>
      </c>
      <c r="H82" s="20">
        <f>data!H82</f>
        <v>3.0300000000000001E-2</v>
      </c>
      <c r="I82">
        <f>data!I82</f>
        <v>5.0430000000000001</v>
      </c>
      <c r="J82" s="18" t="s">
        <v>5</v>
      </c>
      <c r="K82" s="20">
        <f>data!J82</f>
        <v>0.16800000000000001</v>
      </c>
      <c r="L82">
        <f>data!K82</f>
        <v>166.86799999999999</v>
      </c>
      <c r="M82" s="18" t="s">
        <v>5</v>
      </c>
      <c r="N82" s="20">
        <f>data!L82</f>
        <v>3.2610000000000001</v>
      </c>
      <c r="O82">
        <f>data!M82</f>
        <v>3.0630000000000002</v>
      </c>
      <c r="P82" s="18" t="s">
        <v>5</v>
      </c>
      <c r="Q82" s="20">
        <f>data!N82</f>
        <v>8.1000000000000003E-2</v>
      </c>
      <c r="R82">
        <f>data!O82</f>
        <v>101.7</v>
      </c>
      <c r="S82" s="18" t="s">
        <v>5</v>
      </c>
      <c r="T82" s="20">
        <f>data!P82</f>
        <v>1.4</v>
      </c>
      <c r="U82">
        <f>data!Q82</f>
        <v>1.1200000000000001</v>
      </c>
      <c r="V82" s="18" t="s">
        <v>5</v>
      </c>
      <c r="W82" s="20">
        <f>data!R82</f>
        <v>0.88</v>
      </c>
      <c r="Y82" s="22">
        <f>100*(U82/(I82/C81))</f>
        <v>3.3779892920880439</v>
      </c>
      <c r="Z82" s="22">
        <f>100*(U82/AA81)</f>
        <v>18.451400329489292</v>
      </c>
      <c r="AB82" s="18"/>
      <c r="AC82" s="19"/>
    </row>
    <row r="84" spans="1:29">
      <c r="B84" s="21" t="str">
        <f>data!C84</f>
        <v>c</v>
      </c>
      <c r="C84" s="21">
        <f>data!F84</f>
        <v>0.16619999999999999</v>
      </c>
      <c r="D84" s="21">
        <f>data!D84</f>
        <v>800</v>
      </c>
      <c r="E84" s="21">
        <f>data!E84</f>
        <v>0.25</v>
      </c>
      <c r="F84">
        <f>data!G84</f>
        <v>6.8795000000000002</v>
      </c>
      <c r="G84" s="18" t="s">
        <v>5</v>
      </c>
      <c r="H84" s="20">
        <f>data!H84</f>
        <v>9.8299999999999998E-2</v>
      </c>
      <c r="I84">
        <f>data!I84</f>
        <v>21.318000000000001</v>
      </c>
      <c r="J84" s="18" t="s">
        <v>5</v>
      </c>
      <c r="K84" s="20">
        <f>data!J84</f>
        <v>0.40500000000000003</v>
      </c>
      <c r="L84">
        <f>data!K84</f>
        <v>695.94200000000001</v>
      </c>
      <c r="M84" s="18" t="s">
        <v>5</v>
      </c>
      <c r="N84" s="20">
        <f>data!L84</f>
        <v>10.17</v>
      </c>
      <c r="O84">
        <f>data!M84</f>
        <v>3.0680000000000001</v>
      </c>
      <c r="P84" s="18" t="s">
        <v>5</v>
      </c>
      <c r="Q84" s="20">
        <f>data!N84</f>
        <v>4.4999999999999998E-2</v>
      </c>
      <c r="R84">
        <f>data!O84</f>
        <v>101.4</v>
      </c>
      <c r="S84" s="18" t="s">
        <v>5</v>
      </c>
      <c r="T84" s="20">
        <f>data!P84</f>
        <v>0.5</v>
      </c>
      <c r="U84">
        <f>data!Q84</f>
        <v>4.5199999999999996</v>
      </c>
      <c r="V84" s="18" t="s">
        <v>5</v>
      </c>
      <c r="W84" s="20">
        <f>data!R84</f>
        <v>1.86</v>
      </c>
      <c r="Y84" s="22">
        <f>100*(U84/(I84/C84))</f>
        <v>3.5238952997466919</v>
      </c>
      <c r="Z84" s="22">
        <f>100*(U84/AA84)</f>
        <v>73.735725938009779</v>
      </c>
      <c r="AA84">
        <f>data!X84</f>
        <v>6.13</v>
      </c>
      <c r="AB84" s="18" t="s">
        <v>5</v>
      </c>
      <c r="AC84" s="19">
        <f>data!Y84</f>
        <v>2.0169283576765933</v>
      </c>
    </row>
    <row r="85" spans="1:29">
      <c r="D85" s="21">
        <f>data!D85</f>
        <v>1100</v>
      </c>
      <c r="E85" s="21">
        <f>data!E85</f>
        <v>0.25</v>
      </c>
      <c r="F85">
        <f>data!G85</f>
        <v>1.4922</v>
      </c>
      <c r="G85" s="18" t="s">
        <v>5</v>
      </c>
      <c r="H85" s="20">
        <f>data!H85</f>
        <v>2.5000000000000001E-2</v>
      </c>
      <c r="I85">
        <f>data!I85</f>
        <v>4.7060000000000004</v>
      </c>
      <c r="J85" s="18" t="s">
        <v>5</v>
      </c>
      <c r="K85" s="20">
        <f>data!J85</f>
        <v>0.14299999999999999</v>
      </c>
      <c r="L85">
        <f>data!K85</f>
        <v>151.18</v>
      </c>
      <c r="M85" s="18" t="s">
        <v>5</v>
      </c>
      <c r="N85" s="20">
        <f>data!L85</f>
        <v>3.044</v>
      </c>
      <c r="O85">
        <f>data!M85</f>
        <v>3.1379999999999999</v>
      </c>
      <c r="P85" s="18" t="s">
        <v>5</v>
      </c>
      <c r="Q85" s="20">
        <f>data!N85</f>
        <v>8.6999999999999994E-2</v>
      </c>
      <c r="R85">
        <f>data!O85</f>
        <v>101.6</v>
      </c>
      <c r="S85" s="18" t="s">
        <v>5</v>
      </c>
      <c r="T85" s="20">
        <f>data!P85</f>
        <v>1.5</v>
      </c>
      <c r="U85">
        <f>data!Q85</f>
        <v>1.61</v>
      </c>
      <c r="V85" s="18" t="s">
        <v>5</v>
      </c>
      <c r="W85" s="20">
        <f>data!R85</f>
        <v>0.78</v>
      </c>
      <c r="Y85" s="22">
        <f>100*(U85/(I85/C84))</f>
        <v>5.6859753506162338</v>
      </c>
      <c r="Z85" s="22">
        <f>100*(U85/AA84)</f>
        <v>26.264274061990211</v>
      </c>
      <c r="AB85" s="18"/>
      <c r="AC85" s="19"/>
    </row>
    <row r="87" spans="1:29">
      <c r="A87" t="str">
        <f>data!B90</f>
        <v>GR64</v>
      </c>
      <c r="B87" s="21" t="str">
        <f>data!C90</f>
        <v>b</v>
      </c>
      <c r="C87" s="21">
        <f>data!F90</f>
        <v>0.17599999999999999</v>
      </c>
      <c r="D87" s="21">
        <f>data!D90</f>
        <v>800</v>
      </c>
      <c r="E87" s="21">
        <f>data!E90</f>
        <v>0.25</v>
      </c>
      <c r="F87">
        <f>data!G90</f>
        <v>11.4659</v>
      </c>
      <c r="G87" s="18" t="s">
        <v>5</v>
      </c>
      <c r="H87" s="20">
        <f>data!H90</f>
        <v>0.1893</v>
      </c>
      <c r="I87">
        <f>data!I90</f>
        <v>35.472000000000001</v>
      </c>
      <c r="J87" s="18" t="s">
        <v>5</v>
      </c>
      <c r="K87" s="20">
        <f>data!J90</f>
        <v>0.73499999999999999</v>
      </c>
      <c r="L87">
        <f>data!K90</f>
        <v>1160.3</v>
      </c>
      <c r="M87" s="18" t="s">
        <v>5</v>
      </c>
      <c r="N87" s="20">
        <f>data!L90</f>
        <v>19.927</v>
      </c>
      <c r="O87">
        <f>data!M90</f>
        <v>3.097</v>
      </c>
      <c r="P87" s="18" t="s">
        <v>5</v>
      </c>
      <c r="Q87" s="20">
        <f>data!N90</f>
        <v>3.4000000000000002E-2</v>
      </c>
      <c r="R87">
        <f>data!O90</f>
        <v>100.9</v>
      </c>
      <c r="S87" s="18" t="s">
        <v>5</v>
      </c>
      <c r="T87" s="20">
        <f>data!P90</f>
        <v>0.4</v>
      </c>
      <c r="U87">
        <f>data!Q90</f>
        <v>9.01</v>
      </c>
      <c r="V87" s="18" t="s">
        <v>5</v>
      </c>
      <c r="W87" s="20">
        <f>data!R90</f>
        <v>2.21</v>
      </c>
      <c r="Y87" s="22">
        <f>100*(U87/(I87/C87))</f>
        <v>4.4704555705908877</v>
      </c>
      <c r="Z87" s="22">
        <f>100*(U87/AA87)</f>
        <v>87.306201550387598</v>
      </c>
      <c r="AA87">
        <f>data!X90</f>
        <v>10.32</v>
      </c>
      <c r="AB87" s="18" t="s">
        <v>5</v>
      </c>
      <c r="AC87" s="19">
        <f>data!Y90</f>
        <v>2.4095020232404867</v>
      </c>
    </row>
    <row r="88" spans="1:29">
      <c r="D88" s="21">
        <f>data!D91</f>
        <v>1100</v>
      </c>
      <c r="E88" s="21">
        <f>data!E91</f>
        <v>0.25</v>
      </c>
      <c r="F88">
        <f>data!G91</f>
        <v>2.0133999999999999</v>
      </c>
      <c r="G88" s="18" t="s">
        <v>5</v>
      </c>
      <c r="H88" s="20">
        <f>data!H91</f>
        <v>3.4700000000000002E-2</v>
      </c>
      <c r="I88">
        <f>data!I91</f>
        <v>6.2</v>
      </c>
      <c r="J88" s="18" t="s">
        <v>5</v>
      </c>
      <c r="K88" s="20">
        <f>data!J91</f>
        <v>0.20399999999999999</v>
      </c>
      <c r="L88">
        <f>data!K91</f>
        <v>205.46799999999999</v>
      </c>
      <c r="M88" s="18" t="s">
        <v>5</v>
      </c>
      <c r="N88" s="20">
        <f>data!L91</f>
        <v>4.1959999999999997</v>
      </c>
      <c r="O88">
        <f>data!M91</f>
        <v>3.073</v>
      </c>
      <c r="P88" s="18" t="s">
        <v>5</v>
      </c>
      <c r="Q88" s="20">
        <f>data!N91</f>
        <v>8.4000000000000005E-2</v>
      </c>
      <c r="R88">
        <f>data!O91</f>
        <v>101.5</v>
      </c>
      <c r="S88" s="18" t="s">
        <v>5</v>
      </c>
      <c r="T88" s="20">
        <f>data!P91</f>
        <v>1.4</v>
      </c>
      <c r="U88">
        <f>data!Q91</f>
        <v>1.31</v>
      </c>
      <c r="V88" s="18" t="s">
        <v>5</v>
      </c>
      <c r="W88" s="20">
        <f>data!R91</f>
        <v>0.96</v>
      </c>
      <c r="Y88" s="22">
        <f>100*(U88/(I88/C87))</f>
        <v>3.7187096774193544</v>
      </c>
      <c r="Z88" s="22">
        <f>100*(U88/AA87)</f>
        <v>12.693798449612403</v>
      </c>
      <c r="AB88" s="18"/>
      <c r="AC88" s="19"/>
    </row>
    <row r="90" spans="1:29">
      <c r="B90" s="21" t="str">
        <f>data!C93</f>
        <v>c</v>
      </c>
      <c r="C90" s="21">
        <f>data!F93</f>
        <v>0.1623</v>
      </c>
      <c r="D90" s="21">
        <f>data!D93</f>
        <v>800</v>
      </c>
      <c r="E90" s="21">
        <f>data!E93</f>
        <v>0.25</v>
      </c>
      <c r="F90">
        <f>data!G93</f>
        <v>9.8630999999999993</v>
      </c>
      <c r="G90" s="18" t="s">
        <v>5</v>
      </c>
      <c r="H90" s="20">
        <f>data!H93</f>
        <v>0.1</v>
      </c>
      <c r="I90">
        <f>data!I93</f>
        <v>30.343</v>
      </c>
      <c r="J90" s="18" t="s">
        <v>5</v>
      </c>
      <c r="K90" s="20">
        <f>data!J93</f>
        <v>0.50900000000000001</v>
      </c>
      <c r="L90">
        <f>data!K93</f>
        <v>1002.681</v>
      </c>
      <c r="M90" s="18" t="s">
        <v>5</v>
      </c>
      <c r="N90" s="20">
        <f>data!L93</f>
        <v>10.832000000000001</v>
      </c>
      <c r="O90">
        <f>data!M93</f>
        <v>2.9990000000000001</v>
      </c>
      <c r="P90" s="18" t="s">
        <v>5</v>
      </c>
      <c r="Q90" s="20">
        <f>data!N93</f>
        <v>3.4000000000000002E-2</v>
      </c>
      <c r="R90">
        <f>data!O93</f>
        <v>101.4</v>
      </c>
      <c r="S90" s="18" t="s">
        <v>5</v>
      </c>
      <c r="T90" s="20">
        <f>data!P93</f>
        <v>0.6</v>
      </c>
      <c r="U90">
        <f>data!Q93</f>
        <v>2.4500000000000002</v>
      </c>
      <c r="V90" s="18" t="s">
        <v>5</v>
      </c>
      <c r="W90" s="20">
        <f>data!R93</f>
        <v>2.08</v>
      </c>
      <c r="Y90" s="22">
        <f>100*(U90/(I90/C90))</f>
        <v>1.3104669940348681</v>
      </c>
      <c r="Z90" s="22">
        <f>100*(U90/AA90)</f>
        <v>47.758284600389864</v>
      </c>
      <c r="AA90">
        <f>data!X93</f>
        <v>5.1300000000000008</v>
      </c>
      <c r="AB90" s="18" t="s">
        <v>5</v>
      </c>
      <c r="AC90" s="19">
        <f>data!Y93</f>
        <v>2.3210557942453689</v>
      </c>
    </row>
    <row r="91" spans="1:29">
      <c r="D91" s="21">
        <f>data!D94</f>
        <v>1100</v>
      </c>
      <c r="E91" s="21">
        <f>data!E94</f>
        <v>0.25</v>
      </c>
      <c r="F91">
        <f>data!G94</f>
        <v>1.7625999999999999</v>
      </c>
      <c r="G91" s="18" t="s">
        <v>5</v>
      </c>
      <c r="H91" s="20">
        <f>data!H94</f>
        <v>1.5699999999999999E-2</v>
      </c>
      <c r="I91">
        <f>data!I94</f>
        <v>5.7629999999999999</v>
      </c>
      <c r="J91" s="18" t="s">
        <v>5</v>
      </c>
      <c r="K91" s="20">
        <f>data!J94</f>
        <v>0.18</v>
      </c>
      <c r="L91">
        <f>data!K94</f>
        <v>181.72300000000001</v>
      </c>
      <c r="M91" s="18" t="s">
        <v>5</v>
      </c>
      <c r="N91" s="20">
        <f>data!L94</f>
        <v>4.9450000000000003</v>
      </c>
      <c r="O91">
        <f>data!M94</f>
        <v>3.2050000000000001</v>
      </c>
      <c r="P91" s="18" t="s">
        <v>5</v>
      </c>
      <c r="Q91" s="20">
        <f>data!N94</f>
        <v>9.5000000000000001E-2</v>
      </c>
      <c r="R91">
        <f>data!O94</f>
        <v>103.2</v>
      </c>
      <c r="S91" s="18" t="s">
        <v>5</v>
      </c>
      <c r="T91" s="20">
        <f>data!P94</f>
        <v>2.7</v>
      </c>
      <c r="U91">
        <f>data!Q94</f>
        <v>2.68</v>
      </c>
      <c r="V91" s="18" t="s">
        <v>5</v>
      </c>
      <c r="W91" s="20">
        <f>data!R94</f>
        <v>1.03</v>
      </c>
      <c r="Y91" s="22">
        <f>100*(U91/(I91/C90))</f>
        <v>7.5475273295158765</v>
      </c>
      <c r="Z91" s="22">
        <f>100*(U91/AA90)</f>
        <v>52.241715399610136</v>
      </c>
      <c r="AB91" s="18"/>
      <c r="AC91" s="19"/>
    </row>
    <row r="93" spans="1:29">
      <c r="B93" s="21" t="str">
        <f>data!C96</f>
        <v>d</v>
      </c>
      <c r="C93" s="21">
        <f>data!F96</f>
        <v>0.1605</v>
      </c>
      <c r="D93" s="21">
        <f>data!D96</f>
        <v>800</v>
      </c>
      <c r="E93" s="21">
        <f>data!E96</f>
        <v>0.25</v>
      </c>
      <c r="F93">
        <f>data!G96</f>
        <v>9.9540000000000006</v>
      </c>
      <c r="G93" s="18" t="s">
        <v>5</v>
      </c>
      <c r="H93" s="20">
        <f>data!H96</f>
        <v>0.10059999999999999</v>
      </c>
      <c r="I93">
        <f>data!I96</f>
        <v>31.332999999999998</v>
      </c>
      <c r="J93" s="18" t="s">
        <v>5</v>
      </c>
      <c r="K93" s="20">
        <f>data!J96</f>
        <v>0.50800000000000001</v>
      </c>
      <c r="L93">
        <f>data!K96</f>
        <v>1005.154</v>
      </c>
      <c r="M93" s="18" t="s">
        <v>5</v>
      </c>
      <c r="N93" s="20">
        <f>data!L96</f>
        <v>11.189</v>
      </c>
      <c r="O93">
        <f>data!M96</f>
        <v>3.07</v>
      </c>
      <c r="P93" s="18" t="s">
        <v>5</v>
      </c>
      <c r="Q93" s="20">
        <f>data!N96</f>
        <v>3.2000000000000001E-2</v>
      </c>
      <c r="R93">
        <f>data!O96</f>
        <v>100.7</v>
      </c>
      <c r="S93" s="18" t="s">
        <v>5</v>
      </c>
      <c r="T93" s="20">
        <f>data!P96</f>
        <v>0.6</v>
      </c>
      <c r="U93">
        <f>data!Q96</f>
        <v>6.87</v>
      </c>
      <c r="V93" s="18" t="s">
        <v>5</v>
      </c>
      <c r="W93" s="20">
        <f>data!R96</f>
        <v>2.0099999999999998</v>
      </c>
      <c r="Y93" s="22">
        <f>100*(U93/(I93/C93))</f>
        <v>3.5190853094181858</v>
      </c>
      <c r="Z93" s="22">
        <f>100*(U93/AA93)</f>
        <v>71.5625</v>
      </c>
      <c r="AA93">
        <f>data!X96</f>
        <v>9.6</v>
      </c>
      <c r="AB93" s="18" t="s">
        <v>5</v>
      </c>
      <c r="AC93" s="19">
        <f>data!Y96</f>
        <v>2.2318154045529837</v>
      </c>
    </row>
    <row r="94" spans="1:29">
      <c r="D94" s="21">
        <f>data!D97</f>
        <v>1100</v>
      </c>
      <c r="E94" s="21">
        <f>data!E97</f>
        <v>0.25</v>
      </c>
      <c r="F94">
        <f>data!G97</f>
        <v>2.0164</v>
      </c>
      <c r="G94" s="18" t="s">
        <v>5</v>
      </c>
      <c r="H94" s="20">
        <f>data!H97</f>
        <v>1.7299999999999999E-2</v>
      </c>
      <c r="I94">
        <f>data!I97</f>
        <v>6.5339999999999998</v>
      </c>
      <c r="J94" s="18" t="s">
        <v>5</v>
      </c>
      <c r="K94" s="20">
        <f>data!J97</f>
        <v>0.17199999999999999</v>
      </c>
      <c r="L94">
        <f>data!K97</f>
        <v>204.84299999999999</v>
      </c>
      <c r="M94" s="18" t="s">
        <v>5</v>
      </c>
      <c r="N94" s="20">
        <f>data!L97</f>
        <v>4.9429999999999996</v>
      </c>
      <c r="O94">
        <f>data!M97</f>
        <v>3.1760000000000002</v>
      </c>
      <c r="P94" s="18" t="s">
        <v>5</v>
      </c>
      <c r="Q94" s="20">
        <f>data!N97</f>
        <v>7.6999999999999999E-2</v>
      </c>
      <c r="R94">
        <f>data!O97</f>
        <v>101.7</v>
      </c>
      <c r="S94" s="18" t="s">
        <v>5</v>
      </c>
      <c r="T94" s="20">
        <f>data!P97</f>
        <v>2.2999999999999998</v>
      </c>
      <c r="U94">
        <f>data!Q97</f>
        <v>2.73</v>
      </c>
      <c r="V94" s="18" t="s">
        <v>5</v>
      </c>
      <c r="W94" s="20">
        <f>data!R97</f>
        <v>0.97</v>
      </c>
      <c r="Y94" s="22">
        <f>100*(U94/(I94/C93))</f>
        <v>6.7059228650137745</v>
      </c>
      <c r="Z94" s="22">
        <f>100*(U94/AA93)</f>
        <v>28.4375</v>
      </c>
      <c r="AB94" s="18"/>
      <c r="AC94" s="19"/>
    </row>
    <row r="96" spans="1:29">
      <c r="B96" s="21" t="str">
        <f>data!C99</f>
        <v>e</v>
      </c>
      <c r="C96" s="21">
        <f>data!F99</f>
        <v>0.16139999999999999</v>
      </c>
      <c r="D96" s="21">
        <f>data!D99</f>
        <v>800</v>
      </c>
      <c r="E96" s="21">
        <f>data!E99</f>
        <v>0.25</v>
      </c>
      <c r="F96">
        <f>data!G99</f>
        <v>10.2585</v>
      </c>
      <c r="G96" s="18" t="s">
        <v>5</v>
      </c>
      <c r="H96" s="20">
        <f>data!H99</f>
        <v>0.1457</v>
      </c>
      <c r="I96">
        <f>data!I99</f>
        <v>32.14</v>
      </c>
      <c r="J96" s="18" t="s">
        <v>5</v>
      </c>
      <c r="K96" s="20">
        <f>data!J99</f>
        <v>0.78300000000000003</v>
      </c>
      <c r="L96">
        <f>data!K99</f>
        <v>1041.771</v>
      </c>
      <c r="M96" s="18" t="s">
        <v>5</v>
      </c>
      <c r="N96" s="20">
        <f>data!L99</f>
        <v>17.303000000000001</v>
      </c>
      <c r="O96">
        <f>data!M99</f>
        <v>3.0539999999999998</v>
      </c>
      <c r="P96" s="18" t="s">
        <v>5</v>
      </c>
      <c r="Q96" s="20">
        <f>data!N99</f>
        <v>2.9000000000000001E-2</v>
      </c>
      <c r="R96">
        <f>data!O99</f>
        <v>101.2</v>
      </c>
      <c r="S96" s="18" t="s">
        <v>5</v>
      </c>
      <c r="T96" s="20">
        <f>data!P99</f>
        <v>0.5</v>
      </c>
      <c r="U96">
        <f>data!Q99</f>
        <v>6.06</v>
      </c>
      <c r="V96" s="18" t="s">
        <v>5</v>
      </c>
      <c r="W96" s="20">
        <f>data!R99</f>
        <v>1.85</v>
      </c>
      <c r="Y96" s="22">
        <f>100*(U96/(I96/C96))</f>
        <v>3.0431985065339138</v>
      </c>
      <c r="Z96" s="22">
        <f>100*(U96/AA96)</f>
        <v>67.408231368186861</v>
      </c>
      <c r="AA96">
        <f>data!X99</f>
        <v>8.99</v>
      </c>
      <c r="AB96" s="18" t="s">
        <v>5</v>
      </c>
      <c r="AC96" s="19">
        <f>data!Y99</f>
        <v>2.0235859260234048</v>
      </c>
    </row>
    <row r="97" spans="1:29">
      <c r="D97" s="21">
        <f>data!D100</f>
        <v>1100</v>
      </c>
      <c r="E97" s="21">
        <f>data!E100</f>
        <v>0.25</v>
      </c>
      <c r="F97">
        <f>data!G100</f>
        <v>1.8442000000000001</v>
      </c>
      <c r="G97" s="18" t="s">
        <v>5</v>
      </c>
      <c r="H97" s="20">
        <f>data!H100</f>
        <v>2.7699999999999999E-2</v>
      </c>
      <c r="I97">
        <f>data!I100</f>
        <v>6.08</v>
      </c>
      <c r="J97" s="18" t="s">
        <v>5</v>
      </c>
      <c r="K97" s="20">
        <f>data!J100</f>
        <v>0.192</v>
      </c>
      <c r="L97">
        <f>data!K100</f>
        <v>191.857</v>
      </c>
      <c r="M97" s="18" t="s">
        <v>5</v>
      </c>
      <c r="N97" s="20">
        <f>data!L100</f>
        <v>5.5039999999999996</v>
      </c>
      <c r="O97">
        <f>data!M100</f>
        <v>3.2149999999999999</v>
      </c>
      <c r="P97" s="18" t="s">
        <v>5</v>
      </c>
      <c r="Q97" s="20">
        <f>data!N100</f>
        <v>7.1999999999999995E-2</v>
      </c>
      <c r="R97">
        <f>data!O100</f>
        <v>103.3</v>
      </c>
      <c r="S97" s="18" t="s">
        <v>5</v>
      </c>
      <c r="T97" s="20">
        <f>data!P100</f>
        <v>2.5</v>
      </c>
      <c r="U97">
        <f>data!Q100</f>
        <v>2.93</v>
      </c>
      <c r="V97" s="18" t="s">
        <v>5</v>
      </c>
      <c r="W97" s="20">
        <f>data!R100</f>
        <v>0.82</v>
      </c>
      <c r="Y97" s="22">
        <f>100*(U97/(I97/C96))</f>
        <v>7.7779934210526314</v>
      </c>
      <c r="Z97" s="22">
        <f>100*(U97/AA96)</f>
        <v>32.591768631813132</v>
      </c>
      <c r="AB97" s="18"/>
      <c r="AC97" s="19"/>
    </row>
    <row r="99" spans="1:29">
      <c r="B99" s="21" t="str">
        <f>data!C102</f>
        <v>f</v>
      </c>
      <c r="C99" s="21">
        <f>data!F102</f>
        <v>0.13139999999999999</v>
      </c>
      <c r="D99" s="21">
        <f>data!D102</f>
        <v>800</v>
      </c>
      <c r="E99" s="21">
        <f>data!E102</f>
        <v>0.25</v>
      </c>
      <c r="F99">
        <f>data!G102</f>
        <v>8.3114000000000008</v>
      </c>
      <c r="G99" s="18" t="s">
        <v>5</v>
      </c>
      <c r="H99" s="20">
        <f>data!H102</f>
        <v>0.1179</v>
      </c>
      <c r="I99">
        <f>data!I102</f>
        <v>25.846</v>
      </c>
      <c r="J99" s="18" t="s">
        <v>5</v>
      </c>
      <c r="K99" s="20">
        <f>data!J102</f>
        <v>0.67</v>
      </c>
      <c r="L99">
        <f>data!K102</f>
        <v>839.64800000000002</v>
      </c>
      <c r="M99" s="18" t="s">
        <v>5</v>
      </c>
      <c r="N99" s="20">
        <f>data!L102</f>
        <v>14.260999999999999</v>
      </c>
      <c r="O99">
        <f>data!M102</f>
        <v>3.0310000000000001</v>
      </c>
      <c r="P99" s="18" t="s">
        <v>5</v>
      </c>
      <c r="Q99" s="20">
        <f>data!N102</f>
        <v>3.9E-2</v>
      </c>
      <c r="R99">
        <f>data!O102</f>
        <v>100.6</v>
      </c>
      <c r="S99" s="18" t="s">
        <v>5</v>
      </c>
      <c r="T99" s="20">
        <f>data!P102</f>
        <v>0.6</v>
      </c>
      <c r="U99">
        <f>data!Q102</f>
        <v>4.5599999999999996</v>
      </c>
      <c r="V99" s="18" t="s">
        <v>5</v>
      </c>
      <c r="W99" s="20">
        <f>data!R102</f>
        <v>2.48</v>
      </c>
      <c r="Y99" s="22">
        <f>100*(U99/(I99/C99))</f>
        <v>2.3182852278882606</v>
      </c>
      <c r="Z99" s="22">
        <f>100*(U99/AA99)</f>
        <v>70.046082949308754</v>
      </c>
      <c r="AA99">
        <f>data!X102</f>
        <v>6.51</v>
      </c>
      <c r="AB99" s="18" t="s">
        <v>5</v>
      </c>
      <c r="AC99" s="19">
        <f>data!Y102</f>
        <v>2.7378823933836167</v>
      </c>
    </row>
    <row r="100" spans="1:29">
      <c r="D100" s="21">
        <f>data!D103</f>
        <v>1100</v>
      </c>
      <c r="E100" s="21">
        <f>data!E103</f>
        <v>0.25</v>
      </c>
      <c r="F100">
        <f>data!G103</f>
        <v>1.4087000000000001</v>
      </c>
      <c r="G100" s="18" t="s">
        <v>5</v>
      </c>
      <c r="H100" s="20">
        <f>data!H103</f>
        <v>1.47E-2</v>
      </c>
      <c r="I100">
        <f>data!I103</f>
        <v>4.5090000000000003</v>
      </c>
      <c r="J100" s="18" t="s">
        <v>5</v>
      </c>
      <c r="K100" s="20">
        <f>data!J103</f>
        <v>0.16700000000000001</v>
      </c>
      <c r="L100">
        <f>data!K103</f>
        <v>145.6</v>
      </c>
      <c r="M100" s="18" t="s">
        <v>5</v>
      </c>
      <c r="N100" s="20">
        <f>data!L103</f>
        <v>4.8890000000000002</v>
      </c>
      <c r="O100">
        <f>data!M103</f>
        <v>3.141</v>
      </c>
      <c r="P100" s="18" t="s">
        <v>5</v>
      </c>
      <c r="Q100" s="20">
        <f>data!N103</f>
        <v>0.108</v>
      </c>
      <c r="R100">
        <f>data!O103</f>
        <v>102.6</v>
      </c>
      <c r="S100" s="18" t="s">
        <v>5</v>
      </c>
      <c r="T100" s="20">
        <f>data!P103</f>
        <v>3.2</v>
      </c>
      <c r="U100">
        <f>data!Q103</f>
        <v>1.95</v>
      </c>
      <c r="V100" s="18" t="s">
        <v>5</v>
      </c>
      <c r="W100" s="20">
        <f>data!R103</f>
        <v>1.1599999999999999</v>
      </c>
      <c r="Y100" s="22">
        <f>100*(U100/(I100/C99))</f>
        <v>5.6826347305389211</v>
      </c>
      <c r="Z100" s="22">
        <f>100*(U100/AA99)</f>
        <v>29.953917050691242</v>
      </c>
      <c r="AB100" s="18"/>
      <c r="AC100" s="19"/>
    </row>
    <row r="102" spans="1:29">
      <c r="A102" t="str">
        <f>data!B108</f>
        <v>GR67</v>
      </c>
      <c r="B102" s="21" t="str">
        <f>data!C108</f>
        <v>b</v>
      </c>
      <c r="C102" s="21">
        <f>data!F108</f>
        <v>0.14019999999999999</v>
      </c>
      <c r="D102" s="21">
        <f>data!D108</f>
        <v>800</v>
      </c>
      <c r="E102" s="21">
        <f>data!E108</f>
        <v>0.25</v>
      </c>
      <c r="F102">
        <f>data!G108</f>
        <v>3.7345999999999999</v>
      </c>
      <c r="G102" s="18" t="s">
        <v>5</v>
      </c>
      <c r="H102" s="20">
        <f>data!H108</f>
        <v>6.3700000000000007E-2</v>
      </c>
      <c r="I102">
        <f>data!I108</f>
        <v>11.505000000000001</v>
      </c>
      <c r="J102" s="18" t="s">
        <v>5</v>
      </c>
      <c r="K102" s="20">
        <f>data!J108</f>
        <v>0.26800000000000002</v>
      </c>
      <c r="L102">
        <f>data!K108</f>
        <v>374.45100000000002</v>
      </c>
      <c r="M102" s="18" t="s">
        <v>5</v>
      </c>
      <c r="N102" s="20">
        <f>data!L108</f>
        <v>6.8559999999999999</v>
      </c>
      <c r="O102">
        <f>data!M108</f>
        <v>3.0830000000000002</v>
      </c>
      <c r="P102" s="18" t="s">
        <v>5</v>
      </c>
      <c r="Q102" s="20">
        <f>data!N108</f>
        <v>4.9000000000000002E-2</v>
      </c>
      <c r="R102">
        <f>data!O108</f>
        <v>100</v>
      </c>
      <c r="S102" s="18" t="s">
        <v>5</v>
      </c>
      <c r="T102" s="20">
        <f>data!P108</f>
        <v>0.9</v>
      </c>
      <c r="U102">
        <f>data!Q108</f>
        <v>3.32</v>
      </c>
      <c r="V102" s="18" t="s">
        <v>5</v>
      </c>
      <c r="W102" s="20">
        <f>data!R108</f>
        <v>1.3</v>
      </c>
      <c r="Y102" s="22">
        <f>100*(U102/(I102/C102))</f>
        <v>4.0457540199913069</v>
      </c>
      <c r="Z102" s="22">
        <f>100*(U102/AA102)</f>
        <v>77.030162412993036</v>
      </c>
      <c r="AA102">
        <f>data!X108</f>
        <v>4.3099999999999996</v>
      </c>
      <c r="AB102" s="18" t="s">
        <v>5</v>
      </c>
      <c r="AC102" s="19">
        <f>data!Y108</f>
        <v>1.4038874598770374</v>
      </c>
    </row>
    <row r="103" spans="1:29">
      <c r="D103" s="21">
        <f>data!D109</f>
        <v>1100</v>
      </c>
      <c r="E103" s="21">
        <f>data!E109</f>
        <v>0.25</v>
      </c>
      <c r="F103">
        <f>data!G109</f>
        <v>0.24490000000000001</v>
      </c>
      <c r="G103" s="18" t="s">
        <v>5</v>
      </c>
      <c r="H103" s="20">
        <f>data!H109</f>
        <v>8.8999999999999999E-3</v>
      </c>
      <c r="I103">
        <f>data!I109</f>
        <v>0.86499999999999999</v>
      </c>
      <c r="J103" s="18" t="s">
        <v>5</v>
      </c>
      <c r="K103" s="20">
        <f>data!J109</f>
        <v>7.3999999999999996E-2</v>
      </c>
      <c r="L103">
        <f>data!K109</f>
        <v>25.509</v>
      </c>
      <c r="M103" s="18" t="s">
        <v>5</v>
      </c>
      <c r="N103" s="20">
        <f>data!L109</f>
        <v>1.6919999999999999</v>
      </c>
      <c r="O103">
        <f>data!M109</f>
        <v>3.524</v>
      </c>
      <c r="P103" s="18" t="s">
        <v>5</v>
      </c>
      <c r="Q103" s="20">
        <f>data!N109</f>
        <v>0.311</v>
      </c>
      <c r="R103">
        <f>data!O109</f>
        <v>103.6</v>
      </c>
      <c r="S103" s="18" t="s">
        <v>5</v>
      </c>
      <c r="T103" s="20">
        <f>data!P109</f>
        <v>7.3</v>
      </c>
      <c r="U103">
        <f>data!Q109</f>
        <v>0.99</v>
      </c>
      <c r="V103" s="18" t="s">
        <v>5</v>
      </c>
      <c r="W103" s="20">
        <f>data!R109</f>
        <v>0.53</v>
      </c>
      <c r="Y103" s="22">
        <f>100*(U103/(I103/C102))</f>
        <v>16.046011560693639</v>
      </c>
      <c r="Z103" s="22">
        <f>100*(U103/AA102)</f>
        <v>22.969837587006964</v>
      </c>
      <c r="AB103" s="18"/>
      <c r="AC103" s="19"/>
    </row>
    <row r="105" spans="1:29">
      <c r="B105" s="21" t="str">
        <f>data!C111</f>
        <v>c</v>
      </c>
      <c r="C105" s="21">
        <f>data!F111</f>
        <v>0.13239999999999999</v>
      </c>
      <c r="D105" s="21">
        <f>data!D111</f>
        <v>800</v>
      </c>
      <c r="E105" s="21">
        <f>data!E111</f>
        <v>0.25</v>
      </c>
      <c r="F105">
        <f>data!G111</f>
        <v>4.2004000000000001</v>
      </c>
      <c r="G105" s="18" t="s">
        <v>5</v>
      </c>
      <c r="H105" s="20">
        <f>data!H111</f>
        <v>6.0299999999999999E-2</v>
      </c>
      <c r="I105">
        <f>data!I111</f>
        <v>13.446999999999999</v>
      </c>
      <c r="J105" s="18" t="s">
        <v>5</v>
      </c>
      <c r="K105" s="20">
        <f>data!J111</f>
        <v>0.37</v>
      </c>
      <c r="L105">
        <f>data!K111</f>
        <v>427.76499999999999</v>
      </c>
      <c r="M105" s="18" t="s">
        <v>5</v>
      </c>
      <c r="N105" s="20">
        <f>data!L111</f>
        <v>8.2669999999999995</v>
      </c>
      <c r="O105">
        <f>data!M111</f>
        <v>3.12</v>
      </c>
      <c r="P105" s="18" t="s">
        <v>5</v>
      </c>
      <c r="Q105" s="20">
        <f>data!N111</f>
        <v>0.05</v>
      </c>
      <c r="R105">
        <f>data!O111</f>
        <v>101.4</v>
      </c>
      <c r="S105" s="18" t="s">
        <v>5</v>
      </c>
      <c r="T105" s="20">
        <f>data!P111</f>
        <v>1.1000000000000001</v>
      </c>
      <c r="U105">
        <f>data!Q111</f>
        <v>5.1100000000000003</v>
      </c>
      <c r="V105" s="18" t="s">
        <v>5</v>
      </c>
      <c r="W105" s="20">
        <f>data!R111</f>
        <v>1.59</v>
      </c>
      <c r="Y105" s="22">
        <f>100*(U105/(I105/C105))</f>
        <v>5.0313378448724624</v>
      </c>
      <c r="Z105" s="22">
        <f>100*(U105/AA105)</f>
        <v>100</v>
      </c>
      <c r="AA105">
        <f>data!X111</f>
        <v>5.1100000000000003</v>
      </c>
      <c r="AB105" s="18" t="s">
        <v>5</v>
      </c>
      <c r="AC105" s="19">
        <f>data!Y111</f>
        <v>1.59</v>
      </c>
    </row>
    <row r="106" spans="1:29">
      <c r="D106" s="21">
        <f>data!D112</f>
        <v>1100</v>
      </c>
      <c r="E106" s="21">
        <f>data!E112</f>
        <v>0.25</v>
      </c>
      <c r="F106">
        <f>data!G112</f>
        <v>0.21629999999999999</v>
      </c>
      <c r="G106" s="18" t="s">
        <v>5</v>
      </c>
      <c r="H106" s="20">
        <f>data!H112</f>
        <v>6.6E-3</v>
      </c>
      <c r="I106">
        <f>data!I112</f>
        <v>0.72599999999999998</v>
      </c>
      <c r="J106" s="18" t="s">
        <v>5</v>
      </c>
      <c r="K106" s="20">
        <f>data!J112</f>
        <v>8.5999999999999993E-2</v>
      </c>
      <c r="L106">
        <f>data!K112</f>
        <v>24.131</v>
      </c>
      <c r="M106" s="18" t="s">
        <v>5</v>
      </c>
      <c r="N106" s="20">
        <f>data!L112</f>
        <v>4.2560000000000002</v>
      </c>
      <c r="O106">
        <f>data!M112</f>
        <v>3.29</v>
      </c>
      <c r="P106" s="18" t="s">
        <v>5</v>
      </c>
      <c r="Q106" s="20">
        <f>data!N112</f>
        <v>0.39700000000000002</v>
      </c>
      <c r="R106">
        <f>data!O112</f>
        <v>110.7</v>
      </c>
      <c r="S106" s="18" t="s">
        <v>5</v>
      </c>
      <c r="T106" s="20">
        <f>data!P112</f>
        <v>19.399999999999999</v>
      </c>
      <c r="U106">
        <f>data!Q112</f>
        <v>0.54</v>
      </c>
      <c r="V106" s="18" t="s">
        <v>5</v>
      </c>
      <c r="W106" s="20">
        <f>data!R112</f>
        <v>0.65</v>
      </c>
      <c r="Y106" s="22">
        <f>100*(U106/(I106/C105))</f>
        <v>9.8479338842975199</v>
      </c>
      <c r="Z106" s="22">
        <f>100*(U106/AA105)</f>
        <v>10.567514677103718</v>
      </c>
      <c r="AB106" s="18"/>
      <c r="AC106" s="19"/>
    </row>
    <row r="108" spans="1:29">
      <c r="A108" t="str">
        <f>data!B117</f>
        <v>CC90</v>
      </c>
      <c r="B108" s="21" t="str">
        <f>data!C117</f>
        <v>b</v>
      </c>
      <c r="C108" s="21">
        <f>data!F117</f>
        <v>0.1585</v>
      </c>
      <c r="D108" s="21">
        <f>data!D117</f>
        <v>800</v>
      </c>
      <c r="E108" s="21">
        <f>data!E117</f>
        <v>0.25</v>
      </c>
      <c r="F108">
        <f>data!G117</f>
        <v>5.2237</v>
      </c>
      <c r="G108" s="18" t="s">
        <v>5</v>
      </c>
      <c r="H108" s="20">
        <f>data!H117</f>
        <v>8.6199999999999999E-2</v>
      </c>
      <c r="I108">
        <f>data!I117</f>
        <v>16.414000000000001</v>
      </c>
      <c r="J108" s="18" t="s">
        <v>5</v>
      </c>
      <c r="K108" s="20">
        <f>data!J117</f>
        <v>0.38800000000000001</v>
      </c>
      <c r="L108">
        <f>data!K117</f>
        <v>528.46600000000001</v>
      </c>
      <c r="M108" s="18" t="s">
        <v>5</v>
      </c>
      <c r="N108" s="20">
        <f>data!L117</f>
        <v>9.3529999999999998</v>
      </c>
      <c r="O108">
        <f>data!M117</f>
        <v>3.145</v>
      </c>
      <c r="P108" s="18" t="s">
        <v>5</v>
      </c>
      <c r="Q108" s="20">
        <f>data!N117</f>
        <v>4.9000000000000002E-2</v>
      </c>
      <c r="R108">
        <f>data!O117</f>
        <v>100.9</v>
      </c>
      <c r="S108" s="18" t="s">
        <v>5</v>
      </c>
      <c r="T108" s="20">
        <f>data!P117</f>
        <v>0.6</v>
      </c>
      <c r="U108">
        <f>data!Q117</f>
        <v>6.13</v>
      </c>
      <c r="V108" s="18" t="s">
        <v>5</v>
      </c>
      <c r="W108" s="20">
        <f>data!R117</f>
        <v>1.63</v>
      </c>
      <c r="Y108" s="22">
        <f>100*(U108/(I108/C108))</f>
        <v>5.9193676130132804</v>
      </c>
      <c r="Z108" s="22">
        <f>100*(U108/AA108)</f>
        <v>82.837837837837839</v>
      </c>
      <c r="AA108">
        <f>data!X117</f>
        <v>7.4</v>
      </c>
      <c r="AB108" s="18" t="s">
        <v>5</v>
      </c>
      <c r="AC108" s="19">
        <f>data!Y117</f>
        <v>1.7779201331893397</v>
      </c>
    </row>
    <row r="109" spans="1:29">
      <c r="D109" s="21">
        <f>data!D118</f>
        <v>1100</v>
      </c>
      <c r="E109" s="21">
        <f>data!E118</f>
        <v>0.25</v>
      </c>
      <c r="F109">
        <f>data!G118</f>
        <v>1.3504</v>
      </c>
      <c r="G109" s="18" t="s">
        <v>5</v>
      </c>
      <c r="H109" s="20">
        <f>data!H118</f>
        <v>2.4799999999999999E-2</v>
      </c>
      <c r="I109">
        <f>data!I118</f>
        <v>4.2089999999999996</v>
      </c>
      <c r="J109" s="18" t="s">
        <v>5</v>
      </c>
      <c r="K109" s="20">
        <f>data!J118</f>
        <v>0.13500000000000001</v>
      </c>
      <c r="L109">
        <f>data!K118</f>
        <v>140.75899999999999</v>
      </c>
      <c r="M109" s="18" t="s">
        <v>5</v>
      </c>
      <c r="N109" s="20">
        <f>data!L118</f>
        <v>3.391</v>
      </c>
      <c r="O109">
        <f>data!M118</f>
        <v>3.1080000000000001</v>
      </c>
      <c r="P109" s="18" t="s">
        <v>5</v>
      </c>
      <c r="Q109" s="20">
        <f>data!N118</f>
        <v>8.4000000000000005E-2</v>
      </c>
      <c r="R109">
        <f>data!O118</f>
        <v>103.7</v>
      </c>
      <c r="S109" s="18" t="s">
        <v>5</v>
      </c>
      <c r="T109" s="20">
        <f>data!P118</f>
        <v>2</v>
      </c>
      <c r="U109">
        <f>data!Q118</f>
        <v>1.27</v>
      </c>
      <c r="V109" s="18" t="s">
        <v>5</v>
      </c>
      <c r="W109" s="20">
        <f>data!R118</f>
        <v>0.71</v>
      </c>
      <c r="Y109" s="22">
        <f>100*(U109/(I109/C108))</f>
        <v>4.7824899025896892</v>
      </c>
      <c r="Z109" s="22">
        <f>100*(U109/AA108)</f>
        <v>17.162162162162161</v>
      </c>
      <c r="AB109" s="18"/>
      <c r="AC109" s="19"/>
    </row>
    <row r="111" spans="1:29">
      <c r="B111" s="21" t="str">
        <f>data!C120</f>
        <v>c</v>
      </c>
      <c r="C111" s="21">
        <f>data!F120</f>
        <v>0.14560000000000001</v>
      </c>
      <c r="D111" s="21">
        <f>data!D120</f>
        <v>800</v>
      </c>
      <c r="E111" s="21">
        <f>data!E120</f>
        <v>0.25</v>
      </c>
      <c r="F111">
        <f>data!G120</f>
        <v>4.8246000000000002</v>
      </c>
      <c r="G111" s="18" t="s">
        <v>5</v>
      </c>
      <c r="H111" s="20">
        <f>data!H120</f>
        <v>6.9199999999999998E-2</v>
      </c>
      <c r="I111">
        <f>data!I120</f>
        <v>15.917999999999999</v>
      </c>
      <c r="J111" s="18" t="s">
        <v>5</v>
      </c>
      <c r="K111" s="20">
        <f>data!J120</f>
        <v>0.41899999999999998</v>
      </c>
      <c r="L111">
        <f>data!K120</f>
        <v>488.32600000000002</v>
      </c>
      <c r="M111" s="18" t="s">
        <v>5</v>
      </c>
      <c r="N111" s="20">
        <f>data!L120</f>
        <v>9.0020000000000007</v>
      </c>
      <c r="O111">
        <f>data!M120</f>
        <v>3.2149999999999999</v>
      </c>
      <c r="P111" s="18" t="s">
        <v>5</v>
      </c>
      <c r="Q111" s="20">
        <f>data!N120</f>
        <v>4.3999999999999997E-2</v>
      </c>
      <c r="R111">
        <f>data!O120</f>
        <v>100.7</v>
      </c>
      <c r="S111" s="18" t="s">
        <v>5</v>
      </c>
      <c r="T111" s="20">
        <f>data!P120</f>
        <v>1</v>
      </c>
      <c r="U111">
        <f>data!Q120</f>
        <v>8.5</v>
      </c>
      <c r="V111" s="18" t="s">
        <v>5</v>
      </c>
      <c r="W111" s="20">
        <f>data!R120</f>
        <v>1.47</v>
      </c>
      <c r="Y111" s="22">
        <f>100*(U111/(I111/C111))</f>
        <v>7.774846086191733</v>
      </c>
      <c r="Z111" s="22">
        <f>100*(U111/AA111)</f>
        <v>76.92307692307692</v>
      </c>
      <c r="AA111">
        <f>data!X120</f>
        <v>11.05</v>
      </c>
      <c r="AB111" s="18" t="s">
        <v>5</v>
      </c>
      <c r="AC111" s="19">
        <f>data!Y120</f>
        <v>1.6281584689458208</v>
      </c>
    </row>
    <row r="112" spans="1:29">
      <c r="D112" s="21">
        <f>data!D121</f>
        <v>1100</v>
      </c>
      <c r="E112" s="21">
        <f>data!E121</f>
        <v>0.25</v>
      </c>
      <c r="F112">
        <f>data!G121</f>
        <v>0.91830000000000001</v>
      </c>
      <c r="G112" s="18" t="s">
        <v>5</v>
      </c>
      <c r="H112" s="20">
        <f>data!H121</f>
        <v>1.04E-2</v>
      </c>
      <c r="I112">
        <f>data!I121</f>
        <v>3.157</v>
      </c>
      <c r="J112" s="18" t="s">
        <v>5</v>
      </c>
      <c r="K112" s="20">
        <f>data!J121</f>
        <v>0.112</v>
      </c>
      <c r="L112">
        <f>data!K121</f>
        <v>94.406999999999996</v>
      </c>
      <c r="M112" s="18" t="s">
        <v>5</v>
      </c>
      <c r="N112" s="20">
        <f>data!L121</f>
        <v>4.4829999999999997</v>
      </c>
      <c r="O112">
        <f>data!M121</f>
        <v>3.3620000000000001</v>
      </c>
      <c r="P112" s="18" t="s">
        <v>5</v>
      </c>
      <c r="Q112" s="20">
        <f>data!N121</f>
        <v>0.112</v>
      </c>
      <c r="R112">
        <f>data!O121</f>
        <v>102</v>
      </c>
      <c r="S112" s="18" t="s">
        <v>5</v>
      </c>
      <c r="T112" s="20">
        <f>data!P121</f>
        <v>4.7</v>
      </c>
      <c r="U112">
        <f>data!Q121</f>
        <v>2.5499999999999998</v>
      </c>
      <c r="V112" s="18" t="s">
        <v>5</v>
      </c>
      <c r="W112" s="20">
        <f>data!R121</f>
        <v>0.7</v>
      </c>
      <c r="Y112" s="22">
        <f>100*(U112/(I112/C111))</f>
        <v>11.760532150776053</v>
      </c>
      <c r="Z112" s="22">
        <f>100*(U112/AA111)</f>
        <v>23.076923076923073</v>
      </c>
      <c r="AB112" s="18"/>
      <c r="AC112" s="19"/>
    </row>
    <row r="114" spans="1:29">
      <c r="B114" s="21" t="str">
        <f>data!C123</f>
        <v>d</v>
      </c>
      <c r="C114" s="21">
        <f>data!F123</f>
        <v>0.13830000000000001</v>
      </c>
      <c r="D114" s="21">
        <f>data!D123</f>
        <v>800</v>
      </c>
      <c r="E114" s="21">
        <f>data!E123</f>
        <v>0.25</v>
      </c>
      <c r="F114">
        <f>data!G123</f>
        <v>4.5563000000000002</v>
      </c>
      <c r="G114" s="18" t="s">
        <v>5</v>
      </c>
      <c r="H114" s="20">
        <f>data!H123</f>
        <v>6.5699999999999995E-2</v>
      </c>
      <c r="I114">
        <f>data!I123</f>
        <v>14.603999999999999</v>
      </c>
      <c r="J114" s="18" t="s">
        <v>5</v>
      </c>
      <c r="K114" s="20">
        <f>data!J123</f>
        <v>0.39400000000000002</v>
      </c>
      <c r="L114">
        <f>data!K123</f>
        <v>462.32499999999999</v>
      </c>
      <c r="M114" s="18" t="s">
        <v>5</v>
      </c>
      <c r="N114" s="20">
        <f>data!L123</f>
        <v>8.6969999999999992</v>
      </c>
      <c r="O114">
        <f>data!M123</f>
        <v>3.1230000000000002</v>
      </c>
      <c r="P114" s="18" t="s">
        <v>5</v>
      </c>
      <c r="Q114" s="20">
        <f>data!N123</f>
        <v>4.7E-2</v>
      </c>
      <c r="R114">
        <f>data!O123</f>
        <v>101</v>
      </c>
      <c r="S114" s="18" t="s">
        <v>5</v>
      </c>
      <c r="T114" s="20">
        <f>data!P123</f>
        <v>1.1000000000000001</v>
      </c>
      <c r="U114">
        <f>data!Q123</f>
        <v>5.42</v>
      </c>
      <c r="V114" s="18" t="s">
        <v>5</v>
      </c>
      <c r="W114" s="20">
        <f>data!R123</f>
        <v>1.54</v>
      </c>
      <c r="Y114" s="22">
        <f>100*(U114/(I114/C114))</f>
        <v>5.1327444535743636</v>
      </c>
      <c r="Z114" s="22">
        <f>100*(U114/AA114)</f>
        <v>67.581047381546128</v>
      </c>
      <c r="AA114">
        <f>data!X123</f>
        <v>8.02</v>
      </c>
      <c r="AB114" s="18" t="s">
        <v>5</v>
      </c>
      <c r="AC114" s="19">
        <f>data!Y123</f>
        <v>1.7217723426748381</v>
      </c>
    </row>
    <row r="115" spans="1:29">
      <c r="D115" s="21">
        <f>data!D124</f>
        <v>1100</v>
      </c>
      <c r="E115" s="21">
        <f>data!E124</f>
        <v>0.25</v>
      </c>
      <c r="F115">
        <f>data!G124</f>
        <v>0.89780000000000004</v>
      </c>
      <c r="G115" s="18" t="s">
        <v>5</v>
      </c>
      <c r="H115" s="20">
        <f>data!H124</f>
        <v>1.0999999999999999E-2</v>
      </c>
      <c r="I115">
        <f>data!I124</f>
        <v>3.0870000000000002</v>
      </c>
      <c r="J115" s="18" t="s">
        <v>5</v>
      </c>
      <c r="K115" s="20">
        <f>data!J124</f>
        <v>0.115</v>
      </c>
      <c r="L115">
        <f>data!K124</f>
        <v>96.570999999999998</v>
      </c>
      <c r="M115" s="18" t="s">
        <v>5</v>
      </c>
      <c r="N115" s="20">
        <f>data!L124</f>
        <v>4.7039999999999997</v>
      </c>
      <c r="O115">
        <f>data!M124</f>
        <v>3.3580000000000001</v>
      </c>
      <c r="P115" s="18" t="s">
        <v>5</v>
      </c>
      <c r="Q115" s="20">
        <f>data!N124</f>
        <v>0.12</v>
      </c>
      <c r="R115">
        <f>data!O124</f>
        <v>106.7</v>
      </c>
      <c r="S115" s="18" t="s">
        <v>5</v>
      </c>
      <c r="T115" s="20">
        <f>data!P124</f>
        <v>5</v>
      </c>
      <c r="U115">
        <f>data!Q124</f>
        <v>2.6</v>
      </c>
      <c r="V115" s="18" t="s">
        <v>5</v>
      </c>
      <c r="W115" s="20">
        <f>data!R124</f>
        <v>0.77</v>
      </c>
      <c r="Y115" s="22">
        <f>100*(U115/(I115/C114))</f>
        <v>11.648202137998057</v>
      </c>
      <c r="Z115" s="22">
        <f>100*(U115/AA114)</f>
        <v>32.418952618453865</v>
      </c>
      <c r="AB115" s="18"/>
      <c r="AC115" s="19"/>
    </row>
    <row r="117" spans="1:29">
      <c r="A117" t="str">
        <f>data!B129</f>
        <v>CC95</v>
      </c>
      <c r="B117" s="21" t="str">
        <f>data!C129</f>
        <v>b</v>
      </c>
      <c r="C117" s="21">
        <f>data!F129</f>
        <v>0.16139999999999999</v>
      </c>
      <c r="D117" s="21">
        <f>data!D129</f>
        <v>800</v>
      </c>
      <c r="E117" s="21">
        <f>data!E129</f>
        <v>0.25</v>
      </c>
      <c r="F117">
        <f>data!G129</f>
        <v>5.4886999999999997</v>
      </c>
      <c r="G117" s="18" t="s">
        <v>5</v>
      </c>
      <c r="H117" s="20">
        <f>data!H129</f>
        <v>9.5399999999999999E-2</v>
      </c>
      <c r="I117">
        <f>data!I129</f>
        <v>17.288</v>
      </c>
      <c r="J117" s="18" t="s">
        <v>5</v>
      </c>
      <c r="K117" s="20">
        <f>data!J129</f>
        <v>0.40799999999999997</v>
      </c>
      <c r="L117">
        <f>data!K129</f>
        <v>555.048</v>
      </c>
      <c r="M117" s="18" t="s">
        <v>5</v>
      </c>
      <c r="N117" s="20">
        <f>data!L129</f>
        <v>9.8940000000000001</v>
      </c>
      <c r="O117">
        <f>data!M129</f>
        <v>3.16</v>
      </c>
      <c r="P117" s="18" t="s">
        <v>5</v>
      </c>
      <c r="Q117" s="20">
        <f>data!N129</f>
        <v>0.05</v>
      </c>
      <c r="R117">
        <f>data!O129</f>
        <v>100.7</v>
      </c>
      <c r="S117" s="18" t="s">
        <v>5</v>
      </c>
      <c r="T117" s="20">
        <f>data!P129</f>
        <v>0.9</v>
      </c>
      <c r="U117">
        <f>data!Q129</f>
        <v>6.86</v>
      </c>
      <c r="V117" s="18" t="s">
        <v>5</v>
      </c>
      <c r="W117" s="20">
        <f>data!R129</f>
        <v>1.69</v>
      </c>
      <c r="Y117" s="22">
        <f>100*(U117/(I117/C117))</f>
        <v>6.4044655252198064</v>
      </c>
      <c r="Z117" s="22">
        <f>100*(U117/AA117)</f>
        <v>79.032258064516142</v>
      </c>
      <c r="AA117">
        <f>data!X129</f>
        <v>8.68</v>
      </c>
      <c r="AB117" s="18" t="s">
        <v>5</v>
      </c>
      <c r="AC117" s="19">
        <f>data!Y129</f>
        <v>1.9007893097342481</v>
      </c>
    </row>
    <row r="118" spans="1:29">
      <c r="D118" s="21">
        <f>data!D130</f>
        <v>1100</v>
      </c>
      <c r="E118" s="21">
        <f>data!E130</f>
        <v>0.25</v>
      </c>
      <c r="F118">
        <f>data!G130</f>
        <v>1.4641</v>
      </c>
      <c r="G118" s="18" t="s">
        <v>5</v>
      </c>
      <c r="H118" s="20">
        <f>data!H130</f>
        <v>2.7400000000000001E-2</v>
      </c>
      <c r="I118">
        <f>data!I130</f>
        <v>4.641</v>
      </c>
      <c r="J118" s="18" t="s">
        <v>5</v>
      </c>
      <c r="K118" s="20">
        <f>data!J130</f>
        <v>0.16200000000000001</v>
      </c>
      <c r="L118">
        <f>data!K130</f>
        <v>155.22900000000001</v>
      </c>
      <c r="M118" s="18" t="s">
        <v>5</v>
      </c>
      <c r="N118" s="20">
        <f>data!L130</f>
        <v>3.0609999999999999</v>
      </c>
      <c r="O118">
        <f>data!M130</f>
        <v>3.1589999999999998</v>
      </c>
      <c r="P118" s="18" t="s">
        <v>5</v>
      </c>
      <c r="Q118" s="20">
        <f>data!N130</f>
        <v>9.6000000000000002E-2</v>
      </c>
      <c r="R118">
        <f>data!O130</f>
        <v>105.5</v>
      </c>
      <c r="S118" s="18" t="s">
        <v>5</v>
      </c>
      <c r="T118" s="20">
        <f>data!P130</f>
        <v>1.5</v>
      </c>
      <c r="U118">
        <f>data!Q130</f>
        <v>1.82</v>
      </c>
      <c r="V118" s="18" t="s">
        <v>5</v>
      </c>
      <c r="W118" s="20">
        <f>data!R130</f>
        <v>0.87</v>
      </c>
      <c r="Y118" s="22">
        <f>100*(U118/(I118/C117))</f>
        <v>6.3294117647058821</v>
      </c>
      <c r="Z118" s="22">
        <f>100*(U118/AA117)</f>
        <v>20.967741935483872</v>
      </c>
      <c r="AB118" s="18"/>
      <c r="AC118" s="19"/>
    </row>
    <row r="120" spans="1:29">
      <c r="B120" s="21" t="str">
        <f>data!C132</f>
        <v>c</v>
      </c>
      <c r="C120" s="21">
        <f>data!F132</f>
        <v>0.13400000000000001</v>
      </c>
      <c r="D120" s="21">
        <f>data!D132</f>
        <v>800</v>
      </c>
      <c r="E120" s="21">
        <f>data!E132</f>
        <v>0.25</v>
      </c>
      <c r="F120">
        <f>data!G132</f>
        <v>4.4463999999999997</v>
      </c>
      <c r="G120" s="18" t="s">
        <v>5</v>
      </c>
      <c r="H120" s="20">
        <f>data!H132</f>
        <v>6.3600000000000004E-2</v>
      </c>
      <c r="I120">
        <f>data!I132</f>
        <v>14.1</v>
      </c>
      <c r="J120" s="18" t="s">
        <v>5</v>
      </c>
      <c r="K120" s="20">
        <f>data!J132</f>
        <v>0.39300000000000002</v>
      </c>
      <c r="L120">
        <f>data!K132</f>
        <v>457.06</v>
      </c>
      <c r="M120" s="18" t="s">
        <v>5</v>
      </c>
      <c r="N120" s="20">
        <f>data!L132</f>
        <v>8.65</v>
      </c>
      <c r="O120">
        <f>data!M132</f>
        <v>3.09</v>
      </c>
      <c r="P120" s="18" t="s">
        <v>5</v>
      </c>
      <c r="Q120" s="20">
        <f>data!N132</f>
        <v>5.0999999999999997E-2</v>
      </c>
      <c r="R120">
        <f>data!O132</f>
        <v>102.3</v>
      </c>
      <c r="S120" s="18" t="s">
        <v>5</v>
      </c>
      <c r="T120" s="20">
        <f>data!P132</f>
        <v>1.1000000000000001</v>
      </c>
      <c r="U120">
        <f>data!Q132</f>
        <v>4.3499999999999996</v>
      </c>
      <c r="V120" s="18" t="s">
        <v>5</v>
      </c>
      <c r="W120" s="20">
        <f>data!R132</f>
        <v>1.69</v>
      </c>
      <c r="Y120" s="22">
        <f>100*(U120/(I120/C120))</f>
        <v>4.1340425531914891</v>
      </c>
      <c r="Z120" s="22">
        <f>100*(U120/AA120)</f>
        <v>63.04347826086957</v>
      </c>
      <c r="AA120">
        <f>data!X132</f>
        <v>6.8999999999999995</v>
      </c>
      <c r="AB120" s="18" t="s">
        <v>5</v>
      </c>
      <c r="AC120" s="19">
        <f>data!Y132</f>
        <v>1.8740864441108367</v>
      </c>
    </row>
    <row r="121" spans="1:29">
      <c r="D121" s="21">
        <f>data!D133</f>
        <v>1100</v>
      </c>
      <c r="E121" s="21">
        <f>data!E133</f>
        <v>0.25</v>
      </c>
      <c r="F121">
        <f>data!G133</f>
        <v>0.98609999999999998</v>
      </c>
      <c r="G121" s="18" t="s">
        <v>5</v>
      </c>
      <c r="H121" s="20">
        <f>data!H133</f>
        <v>1.1299999999999999E-2</v>
      </c>
      <c r="I121">
        <f>data!I133</f>
        <v>3.3410000000000002</v>
      </c>
      <c r="J121" s="18" t="s">
        <v>5</v>
      </c>
      <c r="K121" s="20">
        <f>data!J133</f>
        <v>0.11899999999999999</v>
      </c>
      <c r="L121">
        <f>data!K133</f>
        <v>105.572</v>
      </c>
      <c r="M121" s="18" t="s">
        <v>5</v>
      </c>
      <c r="N121" s="20">
        <f>data!L133</f>
        <v>4.7080000000000002</v>
      </c>
      <c r="O121">
        <f>data!M133</f>
        <v>3.3050000000000002</v>
      </c>
      <c r="P121" s="18" t="s">
        <v>5</v>
      </c>
      <c r="Q121" s="20">
        <f>data!N133</f>
        <v>0.111</v>
      </c>
      <c r="R121">
        <f>data!O133</f>
        <v>106.2</v>
      </c>
      <c r="S121" s="18" t="s">
        <v>5</v>
      </c>
      <c r="T121" s="20">
        <f>data!P133</f>
        <v>4.5</v>
      </c>
      <c r="U121">
        <f>data!Q133</f>
        <v>2.5499999999999998</v>
      </c>
      <c r="V121" s="18" t="s">
        <v>5</v>
      </c>
      <c r="W121" s="20">
        <f>data!R133</f>
        <v>0.81</v>
      </c>
      <c r="Y121" s="22">
        <f>100*(U121/(I121/C120))</f>
        <v>10.227476803352289</v>
      </c>
      <c r="Z121" s="22">
        <f>100*(U121/AA120)</f>
        <v>36.95652173913043</v>
      </c>
      <c r="AB121" s="18"/>
      <c r="AC121" s="19"/>
    </row>
    <row r="123" spans="1:29">
      <c r="B123" s="21" t="str">
        <f>data!C135</f>
        <v>d</v>
      </c>
      <c r="C123" s="21">
        <f>data!F135</f>
        <v>0.13900000000000001</v>
      </c>
      <c r="D123" s="21">
        <f>data!D135</f>
        <v>800</v>
      </c>
      <c r="E123" s="21">
        <f>data!E135</f>
        <v>0.25</v>
      </c>
      <c r="F123">
        <f>data!G135</f>
        <v>4.8531000000000004</v>
      </c>
      <c r="G123" s="18" t="s">
        <v>5</v>
      </c>
      <c r="H123" s="20">
        <f>data!H135</f>
        <v>7.0400000000000004E-2</v>
      </c>
      <c r="I123">
        <f>data!I135</f>
        <v>15.170999999999999</v>
      </c>
      <c r="J123" s="18" t="s">
        <v>5</v>
      </c>
      <c r="K123" s="20">
        <f>data!J135</f>
        <v>0.42499999999999999</v>
      </c>
      <c r="L123">
        <f>data!K135</f>
        <v>493.52199999999999</v>
      </c>
      <c r="M123" s="18" t="s">
        <v>5</v>
      </c>
      <c r="N123" s="20">
        <f>data!L135</f>
        <v>9.2650000000000006</v>
      </c>
      <c r="O123">
        <f>data!M135</f>
        <v>3.0459999999999998</v>
      </c>
      <c r="P123" s="18" t="s">
        <v>5</v>
      </c>
      <c r="Q123" s="20">
        <f>data!N135</f>
        <v>5.0999999999999997E-2</v>
      </c>
      <c r="R123">
        <f>data!O135</f>
        <v>101.1</v>
      </c>
      <c r="S123" s="18" t="s">
        <v>5</v>
      </c>
      <c r="T123" s="20">
        <f>data!P135</f>
        <v>1.1000000000000001</v>
      </c>
      <c r="U123">
        <f>data!Q135</f>
        <v>3.04</v>
      </c>
      <c r="V123" s="18" t="s">
        <v>5</v>
      </c>
      <c r="W123" s="20">
        <f>data!R135</f>
        <v>1.79</v>
      </c>
      <c r="Y123" s="22">
        <f>100*(U123/(I123/C123))</f>
        <v>2.7853140860852945</v>
      </c>
      <c r="Z123" s="22">
        <f>100*(U123/AA123)</f>
        <v>58.015267175572518</v>
      </c>
      <c r="AA123">
        <f>data!X135</f>
        <v>5.24</v>
      </c>
      <c r="AB123" s="18" t="s">
        <v>5</v>
      </c>
      <c r="AC123" s="19">
        <f>data!Y135</f>
        <v>1.9946177578674065</v>
      </c>
    </row>
    <row r="124" spans="1:29">
      <c r="D124" s="21">
        <f>data!D136</f>
        <v>1100</v>
      </c>
      <c r="E124" s="21">
        <f>data!E136</f>
        <v>0.25</v>
      </c>
      <c r="F124">
        <f>data!G136</f>
        <v>1.0766</v>
      </c>
      <c r="G124" s="18" t="s">
        <v>5</v>
      </c>
      <c r="H124" s="20">
        <f>data!H136</f>
        <v>1.1599999999999999E-2</v>
      </c>
      <c r="I124">
        <f>data!I136</f>
        <v>3.5840000000000001</v>
      </c>
      <c r="J124" s="18" t="s">
        <v>5</v>
      </c>
      <c r="K124" s="20">
        <f>data!J136</f>
        <v>0.13300000000000001</v>
      </c>
      <c r="L124">
        <f>data!K136</f>
        <v>111.28100000000001</v>
      </c>
      <c r="M124" s="18" t="s">
        <v>5</v>
      </c>
      <c r="N124" s="20">
        <f>data!L136</f>
        <v>4.62</v>
      </c>
      <c r="O124">
        <f>data!M136</f>
        <v>3.2429999999999999</v>
      </c>
      <c r="P124" s="18" t="s">
        <v>5</v>
      </c>
      <c r="Q124" s="20">
        <f>data!N136</f>
        <v>0.113</v>
      </c>
      <c r="R124">
        <f>data!O136</f>
        <v>102.5</v>
      </c>
      <c r="S124" s="18" t="s">
        <v>5</v>
      </c>
      <c r="T124" s="20">
        <f>data!P136</f>
        <v>4</v>
      </c>
      <c r="U124">
        <f>data!Q136</f>
        <v>2.2000000000000002</v>
      </c>
      <c r="V124" s="18" t="s">
        <v>5</v>
      </c>
      <c r="W124" s="20">
        <f>data!R136</f>
        <v>0.88</v>
      </c>
      <c r="Y124" s="22">
        <f>100*(U124/(I124/C123))</f>
        <v>8.532366071428573</v>
      </c>
      <c r="Z124" s="22">
        <f>100*(U124/AA123)</f>
        <v>41.984732824427482</v>
      </c>
      <c r="AB124" s="18"/>
      <c r="AC124" s="19"/>
    </row>
    <row r="125" spans="1:29" ht="13" thickBo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3" thickTop="1"/>
    <row r="127" spans="1:29">
      <c r="A127" s="25" t="s">
        <v>162</v>
      </c>
    </row>
    <row r="128" spans="1:29">
      <c r="A128" s="25" t="s">
        <v>163</v>
      </c>
    </row>
    <row r="129" spans="1:1">
      <c r="A129" s="25" t="s">
        <v>164</v>
      </c>
    </row>
    <row r="130" spans="1:1">
      <c r="A130" s="25" t="s">
        <v>165</v>
      </c>
    </row>
  </sheetData>
  <mergeCells count="16">
    <mergeCell ref="AA9:AC9"/>
    <mergeCell ref="L9:N9"/>
    <mergeCell ref="U7:W7"/>
    <mergeCell ref="AA7:AC7"/>
    <mergeCell ref="F8:H8"/>
    <mergeCell ref="I8:K8"/>
    <mergeCell ref="O8:Q8"/>
    <mergeCell ref="R8:T8"/>
    <mergeCell ref="U8:W8"/>
    <mergeCell ref="AA8:AC8"/>
    <mergeCell ref="L8:N8"/>
    <mergeCell ref="F9:H9"/>
    <mergeCell ref="I9:K9"/>
    <mergeCell ref="O9:Q9"/>
    <mergeCell ref="R9:T9"/>
    <mergeCell ref="U9:W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V30"/>
  <sheetViews>
    <sheetView workbookViewId="0">
      <selection activeCell="N35" sqref="N35"/>
    </sheetView>
  </sheetViews>
  <sheetFormatPr baseColWidth="10" defaultRowHeight="12" x14ac:dyDescent="0"/>
  <cols>
    <col min="1" max="1" width="17.83203125" style="26" customWidth="1"/>
    <col min="2" max="2" width="8.83203125" style="26" customWidth="1"/>
    <col min="3" max="3" width="3.83203125" style="26" customWidth="1"/>
    <col min="4" max="4" width="8.83203125" style="26" customWidth="1"/>
    <col min="5" max="5" width="10.83203125" style="26"/>
    <col min="6" max="6" width="8.33203125" style="26" customWidth="1"/>
    <col min="7" max="8" width="10.83203125" style="26"/>
    <col min="9" max="9" width="8.83203125" style="26" customWidth="1"/>
    <col min="10" max="10" width="3.83203125" style="26" customWidth="1"/>
    <col min="11" max="12" width="8.83203125" style="26" customWidth="1"/>
    <col min="13" max="13" width="3.83203125" style="26" customWidth="1"/>
    <col min="14" max="15" width="8.83203125" style="26" customWidth="1"/>
    <col min="16" max="16" width="3.83203125" style="26" customWidth="1"/>
    <col min="17" max="18" width="8.83203125" style="26" customWidth="1"/>
    <col min="19" max="19" width="3.83203125" style="26" customWidth="1"/>
    <col min="20" max="20" width="8.83203125" style="26" customWidth="1"/>
    <col min="21" max="16384" width="10.83203125" style="26"/>
  </cols>
  <sheetData>
    <row r="3" spans="1:22" ht="38" customHeight="1">
      <c r="A3" s="45" t="s">
        <v>190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 t="s">
        <v>174</v>
      </c>
      <c r="N5" s="11"/>
      <c r="O5" s="11"/>
      <c r="P5" s="11" t="s">
        <v>174</v>
      </c>
    </row>
    <row r="6" spans="1:22">
      <c r="A6" s="9"/>
      <c r="B6" s="9"/>
      <c r="C6" s="11" t="s">
        <v>169</v>
      </c>
      <c r="D6" s="9"/>
      <c r="E6" s="11" t="s">
        <v>180</v>
      </c>
      <c r="F6" s="11"/>
      <c r="G6" s="9"/>
      <c r="H6" s="9"/>
      <c r="I6" s="9"/>
      <c r="J6" s="11" t="s">
        <v>177</v>
      </c>
      <c r="K6" s="11"/>
      <c r="L6" s="11"/>
      <c r="M6" s="11" t="s">
        <v>173</v>
      </c>
      <c r="N6" s="11"/>
      <c r="O6" s="11"/>
      <c r="P6" s="11" t="s">
        <v>175</v>
      </c>
      <c r="S6" s="34" t="s">
        <v>183</v>
      </c>
    </row>
    <row r="7" spans="1:22">
      <c r="A7" s="26" t="s">
        <v>142</v>
      </c>
      <c r="B7" s="9"/>
      <c r="C7" s="11" t="s">
        <v>176</v>
      </c>
      <c r="D7" s="9"/>
      <c r="E7" s="11" t="s">
        <v>170</v>
      </c>
      <c r="F7" s="11"/>
      <c r="G7" s="11" t="s">
        <v>171</v>
      </c>
      <c r="H7" s="11" t="s">
        <v>172</v>
      </c>
      <c r="I7" s="11"/>
      <c r="J7" s="11" t="s">
        <v>179</v>
      </c>
      <c r="K7" s="11"/>
      <c r="L7" s="11"/>
      <c r="M7" s="11" t="s">
        <v>178</v>
      </c>
      <c r="N7" s="11"/>
      <c r="O7" s="11"/>
      <c r="P7" s="11" t="s">
        <v>178</v>
      </c>
      <c r="S7" s="34" t="s">
        <v>182</v>
      </c>
    </row>
    <row r="8" spans="1:22" ht="13" thickBot="1">
      <c r="A8" s="16"/>
      <c r="B8" s="15"/>
      <c r="C8" s="16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38"/>
      <c r="R8" s="38"/>
      <c r="S8" s="38"/>
      <c r="T8" s="38"/>
    </row>
    <row r="9" spans="1:22" ht="13" thickTop="1"/>
    <row r="10" spans="1:22">
      <c r="A10" s="26" t="str">
        <f>summary!A8</f>
        <v>GR47</v>
      </c>
      <c r="B10" s="30">
        <f>summary!N8</f>
        <v>7.9656302474144471</v>
      </c>
      <c r="C10" s="28" t="s">
        <v>5</v>
      </c>
      <c r="D10" s="31">
        <f>summary!O8</f>
        <v>1.2878961457840661</v>
      </c>
      <c r="E10" s="34">
        <v>3</v>
      </c>
      <c r="F10" s="34"/>
      <c r="G10" s="39">
        <f>summary!Q8</f>
        <v>8.4636864008342277E-2</v>
      </c>
      <c r="H10" s="39">
        <f>summary!R8</f>
        <v>0.34371947384174023</v>
      </c>
      <c r="I10" s="35">
        <v>88730</v>
      </c>
      <c r="J10" s="28" t="s">
        <v>5</v>
      </c>
      <c r="K10" s="36">
        <v>22700</v>
      </c>
      <c r="L10" s="29">
        <f t="shared" ref="L10:L15" si="0">I10*4.08/1000000</f>
        <v>0.36201840000000002</v>
      </c>
      <c r="M10" s="28" t="s">
        <v>5</v>
      </c>
      <c r="N10" s="37">
        <f t="shared" ref="N10:N15" si="1">K10*4.08/1000000</f>
        <v>9.2616000000000004E-2</v>
      </c>
      <c r="O10" s="30">
        <f t="shared" ref="O10:O15" si="2">B10-L10</f>
        <v>7.603611847414447</v>
      </c>
      <c r="P10" s="28" t="s">
        <v>5</v>
      </c>
      <c r="Q10" s="31">
        <f t="shared" ref="Q10:Q15" si="3">SQRT(D10^2+N10^2)</f>
        <v>1.2912219816055845</v>
      </c>
      <c r="R10" s="35">
        <v>273.31729999999999</v>
      </c>
      <c r="S10" s="28" t="s">
        <v>5</v>
      </c>
      <c r="T10" s="33">
        <v>83</v>
      </c>
      <c r="V10" s="35"/>
    </row>
    <row r="11" spans="1:22">
      <c r="A11" s="26" t="str">
        <f>summary!A12</f>
        <v>GR48</v>
      </c>
      <c r="B11" s="30">
        <f>summary!N12</f>
        <v>2.9992728417887395</v>
      </c>
      <c r="C11" s="28" t="s">
        <v>5</v>
      </c>
      <c r="D11" s="31">
        <f>summary!O12</f>
        <v>1.0210901547495477</v>
      </c>
      <c r="E11" s="34">
        <v>2</v>
      </c>
      <c r="F11" s="34"/>
      <c r="G11" s="39">
        <f>summary!Q12</f>
        <v>5.0996143934732591E-2</v>
      </c>
      <c r="H11" s="39">
        <f>summary!R12</f>
        <v>0.20109946744799212</v>
      </c>
      <c r="I11" s="35">
        <v>73410</v>
      </c>
      <c r="J11" s="28" t="s">
        <v>5</v>
      </c>
      <c r="K11" s="36">
        <v>3100</v>
      </c>
      <c r="L11" s="29">
        <f t="shared" si="0"/>
        <v>0.29951279999999997</v>
      </c>
      <c r="M11" s="28" t="s">
        <v>5</v>
      </c>
      <c r="N11" s="37">
        <f t="shared" si="1"/>
        <v>1.2648E-2</v>
      </c>
      <c r="O11" s="30">
        <f t="shared" si="2"/>
        <v>2.6997600417887395</v>
      </c>
      <c r="P11" s="28" t="s">
        <v>5</v>
      </c>
      <c r="Q11" s="31">
        <f t="shared" si="3"/>
        <v>1.0211684856234329</v>
      </c>
      <c r="R11" s="35">
        <v>165.3657</v>
      </c>
      <c r="S11" s="28" t="s">
        <v>5</v>
      </c>
      <c r="T11" s="33">
        <v>74</v>
      </c>
      <c r="V11" s="35"/>
    </row>
    <row r="12" spans="1:22">
      <c r="A12" s="26" t="str">
        <f>summary!A15</f>
        <v>GR51</v>
      </c>
      <c r="B12" s="30">
        <f>summary!N15</f>
        <v>6.4699959588849119</v>
      </c>
      <c r="C12" s="28" t="s">
        <v>5</v>
      </c>
      <c r="D12" s="31">
        <f>summary!O15</f>
        <v>1.7726539154292471</v>
      </c>
      <c r="E12" s="34">
        <v>2</v>
      </c>
      <c r="F12" s="34"/>
      <c r="G12" s="39">
        <f>summary!Q15</f>
        <v>9.9726802468137435E-2</v>
      </c>
      <c r="H12" s="39">
        <f>summary!R15</f>
        <v>0.28591682922848544</v>
      </c>
      <c r="I12" s="35">
        <v>209700</v>
      </c>
      <c r="J12" s="28" t="s">
        <v>5</v>
      </c>
      <c r="K12" s="36">
        <v>34900</v>
      </c>
      <c r="L12" s="29">
        <f t="shared" si="0"/>
        <v>0.855576</v>
      </c>
      <c r="M12" s="28" t="s">
        <v>5</v>
      </c>
      <c r="N12" s="37">
        <f t="shared" si="1"/>
        <v>0.14239199999999999</v>
      </c>
      <c r="O12" s="30">
        <f t="shared" si="2"/>
        <v>5.6144199588849117</v>
      </c>
      <c r="P12" s="28" t="s">
        <v>5</v>
      </c>
      <c r="Q12" s="31">
        <f t="shared" si="3"/>
        <v>1.778363682026441</v>
      </c>
      <c r="R12" s="35">
        <v>207.65389999999999</v>
      </c>
      <c r="S12" s="28" t="s">
        <v>5</v>
      </c>
      <c r="T12" s="33">
        <v>84</v>
      </c>
      <c r="V12" s="35"/>
    </row>
    <row r="13" spans="1:22">
      <c r="A13" s="26" t="str">
        <f>summary!A18</f>
        <v>GR52</v>
      </c>
      <c r="B13" s="30">
        <f>summary!N18</f>
        <v>11.183509787033049</v>
      </c>
      <c r="C13" s="28" t="s">
        <v>5</v>
      </c>
      <c r="D13" s="31">
        <f>summary!O18</f>
        <v>1.7565097368224309</v>
      </c>
      <c r="E13" s="34">
        <v>2</v>
      </c>
      <c r="F13" s="34"/>
      <c r="G13" s="39">
        <f>summary!Q18</f>
        <v>0.13902121124718056</v>
      </c>
      <c r="H13" s="39">
        <f>summary!R18</f>
        <v>0.20524692212104251</v>
      </c>
      <c r="I13" s="35">
        <v>263200</v>
      </c>
      <c r="J13" s="28" t="s">
        <v>5</v>
      </c>
      <c r="K13" s="36">
        <v>9220</v>
      </c>
      <c r="L13" s="29">
        <f t="shared" si="0"/>
        <v>1.0738559999999999</v>
      </c>
      <c r="M13" s="28" t="s">
        <v>5</v>
      </c>
      <c r="N13" s="37">
        <f t="shared" si="1"/>
        <v>3.7617600000000001E-2</v>
      </c>
      <c r="O13" s="30">
        <f t="shared" si="2"/>
        <v>10.10965378703305</v>
      </c>
      <c r="P13" s="28" t="s">
        <v>5</v>
      </c>
      <c r="Q13" s="31">
        <f t="shared" si="3"/>
        <v>1.7569125019140157</v>
      </c>
      <c r="R13" s="35">
        <v>350.68310000000002</v>
      </c>
      <c r="S13" s="28" t="s">
        <v>5</v>
      </c>
      <c r="T13" s="33">
        <v>108</v>
      </c>
      <c r="V13" s="35"/>
    </row>
    <row r="14" spans="1:22">
      <c r="A14" s="26" t="str">
        <f>summary!A21</f>
        <v>GR53B</v>
      </c>
      <c r="B14" s="30">
        <f>summary!N21</f>
        <v>8.1415757539076097</v>
      </c>
      <c r="C14" s="28" t="s">
        <v>5</v>
      </c>
      <c r="D14" s="31">
        <f>summary!O21</f>
        <v>1.1742597484440185</v>
      </c>
      <c r="E14" s="34">
        <v>2</v>
      </c>
      <c r="F14" s="34"/>
      <c r="G14" s="39">
        <f>summary!Q21</f>
        <v>0.11546203332311418</v>
      </c>
      <c r="H14" s="39">
        <f>summary!R21</f>
        <v>0.23789897858112069</v>
      </c>
      <c r="I14" s="35">
        <v>73850</v>
      </c>
      <c r="J14" s="28" t="s">
        <v>5</v>
      </c>
      <c r="K14" s="36">
        <v>3040</v>
      </c>
      <c r="L14" s="29">
        <f t="shared" si="0"/>
        <v>0.30130800000000002</v>
      </c>
      <c r="M14" s="28" t="s">
        <v>5</v>
      </c>
      <c r="N14" s="37">
        <f t="shared" si="1"/>
        <v>1.2403200000000001E-2</v>
      </c>
      <c r="O14" s="30">
        <f t="shared" si="2"/>
        <v>7.84026775390761</v>
      </c>
      <c r="P14" s="28" t="s">
        <v>5</v>
      </c>
      <c r="Q14" s="31">
        <f t="shared" si="3"/>
        <v>1.1743252514469957</v>
      </c>
      <c r="R14" s="35">
        <v>290.81569999999999</v>
      </c>
      <c r="S14" s="28" t="s">
        <v>5</v>
      </c>
      <c r="T14" s="33">
        <v>85</v>
      </c>
      <c r="V14" s="35"/>
    </row>
    <row r="15" spans="1:22">
      <c r="A15" s="26" t="str">
        <f>summary!A24</f>
        <v>GR54</v>
      </c>
      <c r="B15" s="30">
        <f>summary!N24</f>
        <v>9.5264635338590882</v>
      </c>
      <c r="C15" s="28" t="s">
        <v>5</v>
      </c>
      <c r="D15" s="31">
        <f>summary!O24</f>
        <v>1.5791389714805613</v>
      </c>
      <c r="E15" s="34">
        <v>2</v>
      </c>
      <c r="F15" s="34"/>
      <c r="G15" s="39">
        <v>0.17499999999999999</v>
      </c>
      <c r="H15" s="39">
        <v>0.19800000000000001</v>
      </c>
      <c r="I15" s="35">
        <v>87690</v>
      </c>
      <c r="J15" s="28" t="s">
        <v>5</v>
      </c>
      <c r="K15" s="36">
        <v>23100</v>
      </c>
      <c r="L15" s="29">
        <f t="shared" si="0"/>
        <v>0.35777520000000002</v>
      </c>
      <c r="M15" s="28" t="s">
        <v>5</v>
      </c>
      <c r="N15" s="37">
        <f t="shared" si="1"/>
        <v>9.4247999999999998E-2</v>
      </c>
      <c r="O15" s="30">
        <f t="shared" si="2"/>
        <v>9.1686883338590874</v>
      </c>
      <c r="P15" s="28" t="s">
        <v>5</v>
      </c>
      <c r="Q15" s="31">
        <f t="shared" si="3"/>
        <v>1.5819489804518618</v>
      </c>
      <c r="R15" s="35">
        <v>275.72179999999997</v>
      </c>
      <c r="S15" s="28" t="s">
        <v>5</v>
      </c>
      <c r="T15" s="33">
        <v>84</v>
      </c>
      <c r="V15" s="35"/>
    </row>
    <row r="16" spans="1:22">
      <c r="A16" s="26" t="str">
        <f>summary!A27</f>
        <v>GR56</v>
      </c>
      <c r="B16" s="27">
        <f>summary!N27</f>
        <v>7.3207484580148199</v>
      </c>
      <c r="C16" s="28" t="s">
        <v>5</v>
      </c>
      <c r="D16" s="32">
        <f>summary!O27</f>
        <v>0.79477390806885928</v>
      </c>
      <c r="E16" s="34">
        <v>6</v>
      </c>
      <c r="F16" s="40"/>
      <c r="G16" s="39">
        <v>0.21</v>
      </c>
      <c r="H16" s="39">
        <v>0.505</v>
      </c>
      <c r="I16" s="35">
        <v>69500</v>
      </c>
      <c r="J16" s="28" t="s">
        <v>5</v>
      </c>
      <c r="K16" s="36">
        <v>3910</v>
      </c>
      <c r="L16" s="29">
        <f t="shared" ref="L16:L22" si="4">I16*4.08/1000000</f>
        <v>0.28355999999999998</v>
      </c>
      <c r="M16" s="28" t="s">
        <v>5</v>
      </c>
      <c r="N16" s="37">
        <f t="shared" ref="N16:N22" si="5">K16*4.08/1000000</f>
        <v>1.59528E-2</v>
      </c>
      <c r="O16" s="27">
        <f t="shared" ref="O16:O22" si="6">B16-L16</f>
        <v>7.0371884580148203</v>
      </c>
      <c r="P16" s="28" t="s">
        <v>5</v>
      </c>
      <c r="Q16" s="32">
        <f t="shared" ref="Q16:Q22" si="7">SQRT(D16^2+N16^2)</f>
        <v>0.7949339952316089</v>
      </c>
      <c r="R16" s="35">
        <v>135.40479999999999</v>
      </c>
      <c r="S16" s="28" t="s">
        <v>5</v>
      </c>
      <c r="T16" s="33">
        <v>37</v>
      </c>
      <c r="V16" s="35"/>
    </row>
    <row r="17" spans="1:22">
      <c r="A17" s="26" t="str">
        <f>summary!A34</f>
        <v>GR59</v>
      </c>
      <c r="B17" s="30">
        <f>summary!N34</f>
        <v>8.1899851214653907</v>
      </c>
      <c r="C17" s="28" t="s">
        <v>5</v>
      </c>
      <c r="D17" s="31">
        <f>summary!O34</f>
        <v>1.0312715651435946</v>
      </c>
      <c r="E17" s="34">
        <v>4</v>
      </c>
      <c r="F17" s="40"/>
      <c r="G17" s="39">
        <f>summary!Q34</f>
        <v>0.13667310506183036</v>
      </c>
      <c r="H17" s="39">
        <f>summary!R34</f>
        <v>0.34463057479940185</v>
      </c>
      <c r="I17" s="35">
        <v>63260</v>
      </c>
      <c r="J17" s="28" t="s">
        <v>5</v>
      </c>
      <c r="K17" s="36">
        <v>2550</v>
      </c>
      <c r="L17" s="29">
        <f t="shared" si="4"/>
        <v>0.25810080000000002</v>
      </c>
      <c r="M17" s="28" t="s">
        <v>5</v>
      </c>
      <c r="N17" s="37">
        <f t="shared" si="5"/>
        <v>1.0404E-2</v>
      </c>
      <c r="O17" s="30">
        <f t="shared" si="6"/>
        <v>7.9318843214653905</v>
      </c>
      <c r="P17" s="28" t="s">
        <v>5</v>
      </c>
      <c r="Q17" s="31">
        <f t="shared" si="7"/>
        <v>1.0313240442701408</v>
      </c>
      <c r="R17" s="35">
        <v>227.48339999999999</v>
      </c>
      <c r="S17" s="28" t="s">
        <v>5</v>
      </c>
      <c r="T17" s="33">
        <v>64</v>
      </c>
      <c r="V17" s="35"/>
    </row>
    <row r="18" spans="1:22">
      <c r="A18" s="26" t="str">
        <f>summary!A39</f>
        <v>GR62B</v>
      </c>
      <c r="B18" s="30">
        <f>summary!N39</f>
        <v>6.1009929288727793</v>
      </c>
      <c r="C18" s="28" t="s">
        <v>5</v>
      </c>
      <c r="D18" s="31">
        <f>summary!O39</f>
        <v>1.4495932455604315</v>
      </c>
      <c r="E18" s="34">
        <v>2</v>
      </c>
      <c r="F18" s="40"/>
      <c r="G18" s="39">
        <f>summary!Q39</f>
        <v>9.383683215255631E-2</v>
      </c>
      <c r="H18" s="39">
        <f>summary!R39</f>
        <v>0.22063044602104315</v>
      </c>
      <c r="I18" s="35">
        <v>64770</v>
      </c>
      <c r="J18" s="28" t="s">
        <v>5</v>
      </c>
      <c r="K18" s="36">
        <v>17100</v>
      </c>
      <c r="L18" s="29">
        <f t="shared" si="4"/>
        <v>0.26426159999999999</v>
      </c>
      <c r="M18" s="28" t="s">
        <v>5</v>
      </c>
      <c r="N18" s="37">
        <f t="shared" si="5"/>
        <v>6.9767999999999997E-2</v>
      </c>
      <c r="O18" s="30">
        <f t="shared" si="6"/>
        <v>5.8367313288727791</v>
      </c>
      <c r="P18" s="28" t="s">
        <v>5</v>
      </c>
      <c r="Q18" s="31">
        <f t="shared" si="7"/>
        <v>1.4512712191035917</v>
      </c>
      <c r="R18" s="35">
        <v>251.52760000000001</v>
      </c>
      <c r="S18" s="28" t="s">
        <v>5</v>
      </c>
      <c r="T18" s="33">
        <v>90</v>
      </c>
      <c r="V18" s="35"/>
    </row>
    <row r="19" spans="1:22">
      <c r="A19" s="26" t="str">
        <f>summary!A43</f>
        <v>GR64</v>
      </c>
      <c r="B19" s="30">
        <f>summary!N43</f>
        <v>8.2468224297227888</v>
      </c>
      <c r="C19" s="28" t="s">
        <v>5</v>
      </c>
      <c r="D19" s="31">
        <f>summary!O43</f>
        <v>1.0334903821693013</v>
      </c>
      <c r="E19" s="34">
        <v>5</v>
      </c>
      <c r="F19" s="40"/>
      <c r="G19" s="39">
        <v>0.184</v>
      </c>
      <c r="H19" s="39">
        <v>0.45800000000000002</v>
      </c>
      <c r="I19" s="35">
        <v>30920</v>
      </c>
      <c r="J19" s="28" t="s">
        <v>5</v>
      </c>
      <c r="K19" s="36">
        <v>10200</v>
      </c>
      <c r="L19" s="29">
        <f t="shared" si="4"/>
        <v>0.1261536</v>
      </c>
      <c r="M19" s="28" t="s">
        <v>5</v>
      </c>
      <c r="N19" s="37">
        <f t="shared" si="5"/>
        <v>4.1616E-2</v>
      </c>
      <c r="O19" s="30">
        <f t="shared" si="6"/>
        <v>8.1206688297227885</v>
      </c>
      <c r="P19" s="28" t="s">
        <v>5</v>
      </c>
      <c r="Q19" s="31">
        <f t="shared" si="7"/>
        <v>1.0343279274448933</v>
      </c>
      <c r="R19" s="35">
        <v>174.98390000000001</v>
      </c>
      <c r="S19" s="28" t="s">
        <v>5</v>
      </c>
      <c r="T19" s="33">
        <v>49</v>
      </c>
      <c r="V19" s="35"/>
    </row>
    <row r="20" spans="1:22">
      <c r="A20" s="26" t="str">
        <f>summary!A50</f>
        <v>GR67</v>
      </c>
      <c r="B20" s="30">
        <f>summary!N50</f>
        <v>4.6604601022449428</v>
      </c>
      <c r="C20" s="28" t="s">
        <v>5</v>
      </c>
      <c r="D20" s="31">
        <f>summary!O50</f>
        <v>1.0523771807706597</v>
      </c>
      <c r="E20" s="34">
        <v>2</v>
      </c>
      <c r="F20" s="34"/>
      <c r="G20" s="39">
        <f>summary!Q50</f>
        <v>0.10007980746625415</v>
      </c>
      <c r="H20" s="39">
        <f>summary!R50</f>
        <v>0.18614994721681385</v>
      </c>
      <c r="I20" s="35">
        <v>38650</v>
      </c>
      <c r="J20" s="28" t="s">
        <v>5</v>
      </c>
      <c r="K20" s="36">
        <v>6890</v>
      </c>
      <c r="L20" s="29">
        <f t="shared" si="4"/>
        <v>0.157692</v>
      </c>
      <c r="M20" s="28" t="s">
        <v>5</v>
      </c>
      <c r="N20" s="37">
        <f t="shared" si="5"/>
        <v>2.8111199999999999E-2</v>
      </c>
      <c r="O20" s="30">
        <f t="shared" si="6"/>
        <v>4.5027681022449428</v>
      </c>
      <c r="P20" s="28" t="s">
        <v>5</v>
      </c>
      <c r="Q20" s="31">
        <f t="shared" si="7"/>
        <v>1.0527525683522418</v>
      </c>
      <c r="R20" s="35">
        <v>201.69450000000001</v>
      </c>
      <c r="S20" s="28" t="s">
        <v>5</v>
      </c>
      <c r="T20" s="33">
        <v>71</v>
      </c>
      <c r="V20" s="35"/>
    </row>
    <row r="21" spans="1:22">
      <c r="A21" s="26" t="str">
        <f>summary!A54</f>
        <v>CC90</v>
      </c>
      <c r="B21" s="30">
        <f>summary!N54</f>
        <v>8.9384765705684188</v>
      </c>
      <c r="C21" s="28" t="s">
        <v>5</v>
      </c>
      <c r="D21" s="31">
        <f>summary!O54</f>
        <v>0.98489383576361766</v>
      </c>
      <c r="E21" s="34">
        <v>3</v>
      </c>
      <c r="F21" s="34"/>
      <c r="G21" s="39">
        <f>summary!Q54</f>
        <v>0.15310175416417154</v>
      </c>
      <c r="H21" s="39">
        <f>summary!R54</f>
        <v>0.20146369454878868</v>
      </c>
      <c r="I21" s="35">
        <v>6249</v>
      </c>
      <c r="J21" s="28" t="s">
        <v>5</v>
      </c>
      <c r="K21" s="36">
        <v>853</v>
      </c>
      <c r="L21" s="29">
        <f t="shared" si="4"/>
        <v>2.5495920000000002E-2</v>
      </c>
      <c r="M21" s="28" t="s">
        <v>5</v>
      </c>
      <c r="N21" s="37">
        <f t="shared" si="5"/>
        <v>3.4802400000000003E-3</v>
      </c>
      <c r="O21" s="30">
        <f t="shared" si="6"/>
        <v>8.9129806505684197</v>
      </c>
      <c r="P21" s="28" t="s">
        <v>5</v>
      </c>
      <c r="Q21" s="31">
        <f t="shared" si="7"/>
        <v>0.98489998466627537</v>
      </c>
      <c r="R21" s="35">
        <v>292.80009999999999</v>
      </c>
      <c r="S21" s="28" t="s">
        <v>5</v>
      </c>
      <c r="T21" s="33">
        <v>80</v>
      </c>
      <c r="V21" s="30"/>
    </row>
    <row r="22" spans="1:22">
      <c r="A22" s="26" t="str">
        <f>summary!A59</f>
        <v>CC95</v>
      </c>
      <c r="B22" s="30">
        <f>summary!N59</f>
        <v>6.9927878328638258</v>
      </c>
      <c r="C22" s="28" t="s">
        <v>5</v>
      </c>
      <c r="D22" s="31">
        <f>summary!O59</f>
        <v>1.1091607447128726</v>
      </c>
      <c r="E22" s="34">
        <v>3</v>
      </c>
      <c r="F22" s="34"/>
      <c r="G22" s="39">
        <f>summary!Q59</f>
        <v>0.16159600257780971</v>
      </c>
      <c r="H22" s="39">
        <f>summary!R59</f>
        <v>0.33018719238940841</v>
      </c>
      <c r="I22" s="35">
        <v>44990</v>
      </c>
      <c r="J22" s="28" t="s">
        <v>5</v>
      </c>
      <c r="K22" s="36">
        <v>2180</v>
      </c>
      <c r="L22" s="29">
        <f t="shared" si="4"/>
        <v>0.18355920000000001</v>
      </c>
      <c r="M22" s="28" t="s">
        <v>5</v>
      </c>
      <c r="N22" s="37">
        <f t="shared" si="5"/>
        <v>8.8944000000000002E-3</v>
      </c>
      <c r="O22" s="30">
        <f t="shared" si="6"/>
        <v>6.8092286328638254</v>
      </c>
      <c r="P22" s="28" t="s">
        <v>5</v>
      </c>
      <c r="Q22" s="31">
        <f t="shared" si="7"/>
        <v>1.1091964063967095</v>
      </c>
      <c r="R22" s="35">
        <v>181.90090000000001</v>
      </c>
      <c r="S22" s="28" t="s">
        <v>5</v>
      </c>
      <c r="T22" s="33">
        <v>54</v>
      </c>
      <c r="V22" s="35"/>
    </row>
    <row r="23" spans="1:22" ht="13" thickBo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2" ht="13" thickTop="1"/>
    <row r="30" spans="1:22">
      <c r="O30" s="30"/>
    </row>
  </sheetData>
  <mergeCells count="1">
    <mergeCell ref="A3:T3"/>
  </mergeCells>
  <phoneticPr fontId="7" type="noConversion"/>
  <pageMargins left="0.75" right="0.75" top="1" bottom="1" header="0.5" footer="0.5"/>
  <pageSetup scale="6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6"/>
  <sheetViews>
    <sheetView topLeftCell="A3" workbookViewId="0">
      <selection activeCell="K22" sqref="K22"/>
    </sheetView>
  </sheetViews>
  <sheetFormatPr baseColWidth="10" defaultRowHeight="12" x14ac:dyDescent="0"/>
  <sheetData>
    <row r="7" spans="1:8">
      <c r="B7" t="s">
        <v>186</v>
      </c>
      <c r="C7" t="s">
        <v>112</v>
      </c>
      <c r="D7" t="s">
        <v>181</v>
      </c>
      <c r="E7" t="s">
        <v>187</v>
      </c>
      <c r="G7" t="s">
        <v>188</v>
      </c>
    </row>
    <row r="9" spans="1:8">
      <c r="A9" t="str">
        <f>data!B9</f>
        <v>GR47</v>
      </c>
      <c r="B9">
        <f>data!AB9</f>
        <v>137.92385636221704</v>
      </c>
      <c r="C9" s="5">
        <f>AVERAGE(B9:B11)</f>
        <v>144.2478706925119</v>
      </c>
      <c r="D9" s="5">
        <f>STDEV(B9:B11)</f>
        <v>6.1612139957566141</v>
      </c>
      <c r="E9" s="5">
        <f>100*(D9/C9)</f>
        <v>4.2712685921653959</v>
      </c>
      <c r="G9" s="41">
        <f>AVERAGE(C9:C44)</f>
        <v>136.18710856794979</v>
      </c>
      <c r="H9" s="41">
        <f>STDEV(C9:C44)</f>
        <v>44.207784631042387</v>
      </c>
    </row>
    <row r="10" spans="1:8">
      <c r="B10">
        <f>data!AB12</f>
        <v>150.23223325062034</v>
      </c>
    </row>
    <row r="11" spans="1:8">
      <c r="B11">
        <f>data!AB15</f>
        <v>144.58752246469834</v>
      </c>
    </row>
    <row r="12" spans="1:8">
      <c r="A12" t="str">
        <f>data!B18</f>
        <v>GR48</v>
      </c>
      <c r="B12">
        <f>data!AB18</f>
        <v>49.998289962825268</v>
      </c>
      <c r="C12" s="5">
        <f>AVERAGE(B12:B13)</f>
        <v>47.576867922188669</v>
      </c>
      <c r="D12" s="5">
        <f>STDEV(B12:B13)</f>
        <v>3.4244078900974149</v>
      </c>
      <c r="E12" s="5">
        <f>100*(D12/C12)</f>
        <v>7.1976320418947886</v>
      </c>
    </row>
    <row r="13" spans="1:8">
      <c r="B13">
        <f>data!AB21</f>
        <v>45.155445881552069</v>
      </c>
    </row>
    <row r="14" spans="1:8">
      <c r="A14" t="str">
        <f>data!B24</f>
        <v>GR51</v>
      </c>
      <c r="B14">
        <f>data!AB24</f>
        <v>199.60475836431223</v>
      </c>
      <c r="C14" s="5">
        <f>AVERAGE(B14:B15)</f>
        <v>194.54316130506115</v>
      </c>
      <c r="D14" s="5">
        <f>STDEV(B14:B15)</f>
        <v>7.1581792084606581</v>
      </c>
      <c r="E14" s="5">
        <f>100*(D14/C14)</f>
        <v>3.6794812834546211</v>
      </c>
    </row>
    <row r="15" spans="1:8">
      <c r="B15">
        <f>data!AB27</f>
        <v>189.48156424581006</v>
      </c>
    </row>
    <row r="16" spans="1:8">
      <c r="A16" t="str">
        <f>data!B30</f>
        <v>GR52</v>
      </c>
      <c r="B16">
        <f>data!AB30</f>
        <v>115.53628879892037</v>
      </c>
      <c r="C16" s="5">
        <f>AVERAGE(B16:B17)</f>
        <v>118.80525382822825</v>
      </c>
      <c r="D16" s="5">
        <f>STDEV(B16:B17)</f>
        <v>4.6230146793705638</v>
      </c>
      <c r="E16" s="5">
        <f>100*(D16/C16)</f>
        <v>3.89125441039387</v>
      </c>
    </row>
    <row r="17" spans="1:5">
      <c r="B17">
        <f>data!AB33</f>
        <v>122.07421885753612</v>
      </c>
    </row>
    <row r="18" spans="1:5">
      <c r="A18" t="str">
        <f>data!B36</f>
        <v>GR53B</v>
      </c>
      <c r="B18">
        <f>data!AB36</f>
        <v>109.09002493765588</v>
      </c>
      <c r="C18" s="5">
        <f>AVERAGE(B18:B19)</f>
        <v>105.38089133650405</v>
      </c>
      <c r="D18" s="5">
        <f>STDEV(B18:B19)</f>
        <v>5.2455070434026911</v>
      </c>
      <c r="E18" s="5">
        <f>100*(D18/C18)</f>
        <v>4.9776643344689964</v>
      </c>
    </row>
    <row r="19" spans="1:5">
      <c r="B19">
        <f>data!AB39</f>
        <v>101.6717577353522</v>
      </c>
    </row>
    <row r="20" spans="1:5">
      <c r="A20" t="str">
        <f>data!B42</f>
        <v>GR54</v>
      </c>
      <c r="B20">
        <f>data!AB42</f>
        <v>154.37637439109255</v>
      </c>
      <c r="C20" s="5">
        <f>AVERAGE(B20:B21)</f>
        <v>151.16722027442668</v>
      </c>
      <c r="D20" s="5">
        <f>STDEV(B20:B21)</f>
        <v>4.538429275534325</v>
      </c>
      <c r="E20" s="5">
        <f>100*(D20/C20)</f>
        <v>3.0022575445227671</v>
      </c>
    </row>
    <row r="21" spans="1:5">
      <c r="B21">
        <f>data!AB45</f>
        <v>147.95806615776081</v>
      </c>
    </row>
    <row r="22" spans="1:5">
      <c r="A22" t="str">
        <f>data!B48</f>
        <v>GR56</v>
      </c>
      <c r="B22">
        <f>data!AB48</f>
        <v>134.49254423428923</v>
      </c>
      <c r="C22" s="5">
        <f>AVERAGE(B22:B27)</f>
        <v>135.08897481073856</v>
      </c>
      <c r="D22" s="5">
        <f>STDEV(B22:B27)</f>
        <v>6.7616925022918926</v>
      </c>
      <c r="E22" s="5">
        <f>100*(D22/C22)</f>
        <v>5.0053622153585176</v>
      </c>
    </row>
    <row r="23" spans="1:5">
      <c r="B23">
        <f>data!AB51</f>
        <v>126.6312585812357</v>
      </c>
    </row>
    <row r="24" spans="1:5">
      <c r="B24">
        <f>data!AB54</f>
        <v>130.24123537061118</v>
      </c>
    </row>
    <row r="25" spans="1:5">
      <c r="B25">
        <f>data!AB57</f>
        <v>135.1027170868347</v>
      </c>
    </row>
    <row r="26" spans="1:5">
      <c r="B26">
        <f>data!AB60</f>
        <v>137.74511627906978</v>
      </c>
    </row>
    <row r="27" spans="1:5">
      <c r="B27">
        <f>data!AB63</f>
        <v>146.32097731239091</v>
      </c>
    </row>
    <row r="28" spans="1:5">
      <c r="A28" t="str">
        <f>data!B66</f>
        <v>GR59</v>
      </c>
      <c r="B28">
        <f>data!AB66</f>
        <v>148.36735951252538</v>
      </c>
      <c r="C28" s="5">
        <f>AVERAGE(B28:B31)</f>
        <v>153.19641449081234</v>
      </c>
      <c r="D28" s="5">
        <f>STDEV(B28:B31)</f>
        <v>8.1910531678247569</v>
      </c>
      <c r="E28" s="5">
        <f>100*(D28/C28)</f>
        <v>5.3467655852454685</v>
      </c>
    </row>
    <row r="29" spans="1:5">
      <c r="B29">
        <f>data!AB69</f>
        <v>147.27440453686199</v>
      </c>
    </row>
    <row r="30" spans="1:5">
      <c r="B30">
        <f>data!AB72</f>
        <v>152.04901113294039</v>
      </c>
    </row>
    <row r="31" spans="1:5">
      <c r="B31">
        <f>data!AB75</f>
        <v>165.09488278092158</v>
      </c>
    </row>
    <row r="32" spans="1:5">
      <c r="A32" t="str">
        <f>data!B81</f>
        <v>GR62B</v>
      </c>
      <c r="B32">
        <f>data!AB81</f>
        <v>160.43230111768571</v>
      </c>
      <c r="C32" s="5">
        <f>AVERAGE(B32:B33)</f>
        <v>155.44236596197163</v>
      </c>
      <c r="D32" s="5">
        <f>STDEV(B32:B33)</f>
        <v>7.0568339725731519</v>
      </c>
      <c r="E32" s="5">
        <f>100*(D32/C32)</f>
        <v>4.5398395275967296</v>
      </c>
    </row>
    <row r="33" spans="1:5">
      <c r="B33">
        <f>data!AB84</f>
        <v>150.45243080625755</v>
      </c>
    </row>
    <row r="34" spans="1:5">
      <c r="A34" t="str">
        <f>data!B90</f>
        <v>GR64</v>
      </c>
      <c r="B34">
        <f>data!AB90</f>
        <v>226.45272727272732</v>
      </c>
      <c r="C34" s="5">
        <f>AVERAGE(B34:B38)</f>
        <v>224.48678275313046</v>
      </c>
      <c r="D34" s="5">
        <f>STDEV(B34:B38)</f>
        <v>4.1679039764251486</v>
      </c>
      <c r="E34" s="5">
        <f>100*(D34/C34)</f>
        <v>1.8566366916169932</v>
      </c>
    </row>
    <row r="35" spans="1:5">
      <c r="B35">
        <f>data!AB93</f>
        <v>217.33457178065314</v>
      </c>
    </row>
    <row r="36" spans="1:5">
      <c r="B36">
        <f>data!AB96</f>
        <v>226.33146417445482</v>
      </c>
    </row>
    <row r="37" spans="1:5">
      <c r="B37">
        <f>data!AB99</f>
        <v>227.81297397769518</v>
      </c>
    </row>
    <row r="38" spans="1:5">
      <c r="B38">
        <f>data!AB102</f>
        <v>224.5021765601218</v>
      </c>
    </row>
    <row r="39" spans="1:5">
      <c r="A39" t="str">
        <f>data!B108</f>
        <v>GR67</v>
      </c>
      <c r="B39">
        <f>data!AB108</f>
        <v>83.921098430813132</v>
      </c>
      <c r="C39" s="5">
        <f>AVERAGE(B39:B40)</f>
        <v>92.928963112687541</v>
      </c>
      <c r="D39" s="5">
        <f>STDEV(B39:B40)</f>
        <v>12.739044401128384</v>
      </c>
      <c r="E39" s="5">
        <f>100*(D39/C39)</f>
        <v>13.708368171159686</v>
      </c>
    </row>
    <row r="40" spans="1:5">
      <c r="B40">
        <f>data!AB111</f>
        <v>101.93682779456194</v>
      </c>
    </row>
    <row r="41" spans="1:5">
      <c r="A41" t="str">
        <f>data!B117</f>
        <v>CC90</v>
      </c>
      <c r="B41">
        <f>data!AB117</f>
        <v>122.71356466876972</v>
      </c>
      <c r="C41" s="5">
        <f>AVERAGE(B41:B43)</f>
        <v>120.85691685076684</v>
      </c>
      <c r="D41" s="5">
        <f>STDEV(B41:B43)</f>
        <v>1.6082034174915643</v>
      </c>
      <c r="E41" s="5">
        <f>100*(D41/C41)</f>
        <v>1.3306672546324849</v>
      </c>
    </row>
    <row r="42" spans="1:5">
      <c r="B42">
        <f>data!AB120</f>
        <v>119.95961538461539</v>
      </c>
    </row>
    <row r="43" spans="1:5">
      <c r="B43">
        <f>data!AB123</f>
        <v>119.89757049891539</v>
      </c>
    </row>
    <row r="44" spans="1:5">
      <c r="A44" t="str">
        <f>data!B129</f>
        <v>CC95</v>
      </c>
      <c r="B44">
        <f>data!AB129</f>
        <v>127.18741016109047</v>
      </c>
      <c r="C44" s="5">
        <f>AVERAGE(B44:B46)</f>
        <v>126.71072804431924</v>
      </c>
      <c r="D44" s="5">
        <f>STDEV(B44:B46)</f>
        <v>3.2420605457621665</v>
      </c>
      <c r="E44" s="5">
        <f>100*(D44/C44)</f>
        <v>2.5586314559160299</v>
      </c>
    </row>
    <row r="45" spans="1:5">
      <c r="B45">
        <f>data!AB132</f>
        <v>123.25671641791044</v>
      </c>
    </row>
    <row r="46" spans="1:5">
      <c r="B46">
        <f>data!AB135</f>
        <v>129.68805755395681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7"/>
  <sheetViews>
    <sheetView workbookViewId="0">
      <selection activeCell="I36" sqref="I36"/>
    </sheetView>
  </sheetViews>
  <sheetFormatPr baseColWidth="10" defaultRowHeight="12" x14ac:dyDescent="0"/>
  <sheetData>
    <row r="7" spans="1:8">
      <c r="G7" t="s">
        <v>192</v>
      </c>
    </row>
    <row r="8" spans="1:8">
      <c r="A8" t="s">
        <v>2</v>
      </c>
      <c r="B8" t="s">
        <v>110</v>
      </c>
      <c r="C8" t="s">
        <v>120</v>
      </c>
      <c r="D8" t="s">
        <v>121</v>
      </c>
      <c r="E8" t="s">
        <v>122</v>
      </c>
      <c r="F8" t="s">
        <v>191</v>
      </c>
      <c r="G8" t="s">
        <v>193</v>
      </c>
      <c r="H8" t="s">
        <v>194</v>
      </c>
    </row>
    <row r="10" spans="1:8">
      <c r="A10" t="str">
        <f>'Paper Table 2'!A10</f>
        <v>GR47</v>
      </c>
      <c r="B10" s="5">
        <f>'Paper Table 2'!O10</f>
        <v>7.603611847414447</v>
      </c>
      <c r="C10" s="6">
        <f>'Paper Table 2'!G10</f>
        <v>8.4636864008342277E-2</v>
      </c>
      <c r="D10" s="6">
        <f>'Paper Table 2'!H10</f>
        <v>0.34371947384174023</v>
      </c>
      <c r="E10" s="6">
        <f>C10+0.235*D10</f>
        <v>0.16541094036115123</v>
      </c>
      <c r="F10" s="5">
        <f>B10/E10</f>
        <v>45.968010524654801</v>
      </c>
      <c r="G10" s="5">
        <f>E10*$F$24</f>
        <v>6.0847312864616336</v>
      </c>
      <c r="H10" s="5">
        <f>G10-B10</f>
        <v>-1.5188805609528133</v>
      </c>
    </row>
    <row r="11" spans="1:8">
      <c r="A11" t="str">
        <f>'Paper Table 2'!A11</f>
        <v>GR48</v>
      </c>
      <c r="B11" s="5">
        <f>'Paper Table 2'!O11</f>
        <v>2.6997600417887395</v>
      </c>
      <c r="C11" s="6">
        <f>'Paper Table 2'!G11</f>
        <v>5.0996143934732591E-2</v>
      </c>
      <c r="D11" s="6">
        <f>'Paper Table 2'!H11</f>
        <v>0.20109946744799212</v>
      </c>
      <c r="E11" s="6">
        <f t="shared" ref="E11:E22" si="0">C11+0.235*D11</f>
        <v>9.8254518785010736E-2</v>
      </c>
      <c r="F11" s="5">
        <f t="shared" ref="F11:F22" si="1">B11/E11</f>
        <v>27.477209956073825</v>
      </c>
      <c r="G11" s="5">
        <f t="shared" ref="G11:G22" si="2">E11*$F$24</f>
        <v>3.6143458418292145</v>
      </c>
      <c r="H11" s="5">
        <f t="shared" ref="H11:H22" si="3">G11-B11</f>
        <v>0.91458580004047496</v>
      </c>
    </row>
    <row r="12" spans="1:8">
      <c r="A12" t="str">
        <f>'Paper Table 2'!A12</f>
        <v>GR51</v>
      </c>
      <c r="B12" s="5">
        <f>'Paper Table 2'!O12</f>
        <v>5.6144199588849117</v>
      </c>
      <c r="C12" s="6">
        <f>'Paper Table 2'!G12</f>
        <v>9.9726802468137435E-2</v>
      </c>
      <c r="D12" s="6">
        <f>'Paper Table 2'!H12</f>
        <v>0.28591682922848544</v>
      </c>
      <c r="E12" s="6">
        <f t="shared" si="0"/>
        <v>0.16691725733683149</v>
      </c>
      <c r="F12" s="5">
        <f t="shared" si="1"/>
        <v>33.635946626868339</v>
      </c>
      <c r="G12" s="5">
        <f t="shared" si="2"/>
        <v>6.1401419745892651</v>
      </c>
      <c r="H12" s="5">
        <f t="shared" si="3"/>
        <v>0.5257220157043534</v>
      </c>
    </row>
    <row r="13" spans="1:8">
      <c r="A13" t="str">
        <f>'Paper Table 2'!A13</f>
        <v>GR52</v>
      </c>
      <c r="B13" s="5">
        <f>'Paper Table 2'!O13</f>
        <v>10.10965378703305</v>
      </c>
      <c r="C13" s="6">
        <f>'Paper Table 2'!G13</f>
        <v>0.13902121124718056</v>
      </c>
      <c r="D13" s="6">
        <f>'Paper Table 2'!H13</f>
        <v>0.20524692212104251</v>
      </c>
      <c r="E13" s="6">
        <f t="shared" si="0"/>
        <v>0.18725423794562554</v>
      </c>
      <c r="F13" s="5">
        <f t="shared" si="1"/>
        <v>53.98891847760833</v>
      </c>
      <c r="G13" s="5">
        <f t="shared" si="2"/>
        <v>6.8882488526005563</v>
      </c>
      <c r="H13" s="5">
        <f t="shared" si="3"/>
        <v>-3.2214049344324938</v>
      </c>
    </row>
    <row r="14" spans="1:8">
      <c r="A14" t="str">
        <f>'Paper Table 2'!A14</f>
        <v>GR53B</v>
      </c>
      <c r="B14" s="5">
        <f>'Paper Table 2'!O14</f>
        <v>7.84026775390761</v>
      </c>
      <c r="C14" s="6">
        <f>'Paper Table 2'!G14</f>
        <v>0.11546203332311418</v>
      </c>
      <c r="D14" s="6">
        <f>'Paper Table 2'!H14</f>
        <v>0.23789897858112069</v>
      </c>
      <c r="E14" s="6">
        <f t="shared" si="0"/>
        <v>0.17136829328967754</v>
      </c>
      <c r="F14" s="5">
        <f t="shared" si="1"/>
        <v>45.750982304845493</v>
      </c>
      <c r="G14" s="5">
        <f t="shared" si="2"/>
        <v>6.3038757497574327</v>
      </c>
      <c r="H14" s="5">
        <f t="shared" si="3"/>
        <v>-1.5363920041501773</v>
      </c>
    </row>
    <row r="15" spans="1:8">
      <c r="A15" t="str">
        <f>'Paper Table 2'!A15</f>
        <v>GR54</v>
      </c>
      <c r="B15" s="5">
        <f>'Paper Table 2'!O15</f>
        <v>9.1686883338590874</v>
      </c>
      <c r="C15" s="6">
        <f>'Paper Table 2'!G15</f>
        <v>0.17499999999999999</v>
      </c>
      <c r="D15" s="6">
        <f>'Paper Table 2'!H15</f>
        <v>0.19800000000000001</v>
      </c>
      <c r="E15" s="6">
        <f t="shared" si="0"/>
        <v>0.22153</v>
      </c>
      <c r="F15" s="5">
        <f t="shared" si="1"/>
        <v>41.388021188367659</v>
      </c>
      <c r="G15" s="5">
        <f t="shared" si="2"/>
        <v>8.1491013771325385</v>
      </c>
      <c r="H15" s="5">
        <f t="shared" si="3"/>
        <v>-1.019586956726549</v>
      </c>
    </row>
    <row r="16" spans="1:8">
      <c r="A16" t="str">
        <f>'Paper Table 2'!A16</f>
        <v>GR56</v>
      </c>
      <c r="B16" s="5">
        <f>'Paper Table 2'!O16</f>
        <v>7.0371884580148203</v>
      </c>
      <c r="C16" s="6">
        <f>'Paper Table 2'!G16</f>
        <v>0.21</v>
      </c>
      <c r="D16" s="6">
        <f>'Paper Table 2'!H16</f>
        <v>0.505</v>
      </c>
      <c r="E16" s="6">
        <f t="shared" si="0"/>
        <v>0.32867499999999999</v>
      </c>
      <c r="F16" s="5">
        <f t="shared" si="1"/>
        <v>21.410781039065402</v>
      </c>
      <c r="G16" s="5">
        <f t="shared" si="2"/>
        <v>12.090488399444938</v>
      </c>
      <c r="H16" s="5">
        <f t="shared" si="3"/>
        <v>5.0532999414301178</v>
      </c>
    </row>
    <row r="17" spans="1:8">
      <c r="A17" t="str">
        <f>'Paper Table 2'!A17</f>
        <v>GR59</v>
      </c>
      <c r="B17" s="5">
        <f>'Paper Table 2'!O17</f>
        <v>7.9318843214653905</v>
      </c>
      <c r="C17" s="6">
        <f>'Paper Table 2'!G17</f>
        <v>0.13667310506183036</v>
      </c>
      <c r="D17" s="6">
        <f>'Paper Table 2'!H17</f>
        <v>0.34463057479940185</v>
      </c>
      <c r="E17" s="6">
        <f t="shared" si="0"/>
        <v>0.21766129013968979</v>
      </c>
      <c r="F17" s="5">
        <f t="shared" si="1"/>
        <v>36.441410029201322</v>
      </c>
      <c r="G17" s="5">
        <f t="shared" si="2"/>
        <v>8.0067887835769032</v>
      </c>
      <c r="H17" s="5">
        <f t="shared" si="3"/>
        <v>7.4904462111512693E-2</v>
      </c>
    </row>
    <row r="18" spans="1:8">
      <c r="A18" t="str">
        <f>'Paper Table 2'!A18</f>
        <v>GR62B</v>
      </c>
      <c r="B18" s="5">
        <f>'Paper Table 2'!O18</f>
        <v>5.8367313288727791</v>
      </c>
      <c r="C18" s="6">
        <f>'Paper Table 2'!G18</f>
        <v>9.383683215255631E-2</v>
      </c>
      <c r="D18" s="6">
        <f>'Paper Table 2'!H18</f>
        <v>0.22063044602104315</v>
      </c>
      <c r="E18" s="6">
        <f t="shared" si="0"/>
        <v>0.14568498696750146</v>
      </c>
      <c r="F18" s="5">
        <f t="shared" si="1"/>
        <v>40.06405498855419</v>
      </c>
      <c r="G18" s="5">
        <f t="shared" si="2"/>
        <v>5.3591013764474429</v>
      </c>
      <c r="H18" s="5">
        <f t="shared" si="3"/>
        <v>-0.47762995242533623</v>
      </c>
    </row>
    <row r="19" spans="1:8">
      <c r="A19" t="str">
        <f>'Paper Table 2'!A19</f>
        <v>GR64</v>
      </c>
      <c r="B19" s="5">
        <f>'Paper Table 2'!O19</f>
        <v>8.1206688297227885</v>
      </c>
      <c r="C19" s="6">
        <f>'Paper Table 2'!G19</f>
        <v>0.184</v>
      </c>
      <c r="D19" s="6">
        <f>'Paper Table 2'!H19</f>
        <v>0.45800000000000002</v>
      </c>
      <c r="E19" s="6">
        <f t="shared" si="0"/>
        <v>0.29163</v>
      </c>
      <c r="F19" s="5">
        <f t="shared" si="1"/>
        <v>27.845793744548875</v>
      </c>
      <c r="G19" s="5">
        <f t="shared" si="2"/>
        <v>10.727767952932616</v>
      </c>
      <c r="H19" s="5">
        <f t="shared" si="3"/>
        <v>2.607099123209828</v>
      </c>
    </row>
    <row r="20" spans="1:8">
      <c r="A20" t="str">
        <f>'Paper Table 2'!A20</f>
        <v>GR67</v>
      </c>
      <c r="B20" s="5">
        <f>'Paper Table 2'!O20</f>
        <v>4.5027681022449428</v>
      </c>
      <c r="C20" s="6">
        <f>'Paper Table 2'!G20</f>
        <v>0.10007980746625415</v>
      </c>
      <c r="D20" s="6">
        <f>'Paper Table 2'!H20</f>
        <v>0.18614994721681385</v>
      </c>
      <c r="E20" s="6">
        <f t="shared" si="0"/>
        <v>0.14382504506220539</v>
      </c>
      <c r="F20" s="5">
        <f t="shared" si="1"/>
        <v>31.307260152760339</v>
      </c>
      <c r="G20" s="5">
        <f t="shared" si="2"/>
        <v>5.290682403207545</v>
      </c>
      <c r="H20" s="5">
        <f t="shared" si="3"/>
        <v>0.78791430096260218</v>
      </c>
    </row>
    <row r="21" spans="1:8">
      <c r="A21" t="str">
        <f>'Paper Table 2'!A21</f>
        <v>CC90</v>
      </c>
      <c r="B21" s="5">
        <f>'Paper Table 2'!O21</f>
        <v>8.9129806505684197</v>
      </c>
      <c r="C21" s="6">
        <f>'Paper Table 2'!G21</f>
        <v>0.15310175416417154</v>
      </c>
      <c r="D21" s="6">
        <f>'Paper Table 2'!H21</f>
        <v>0.20146369454878868</v>
      </c>
      <c r="E21" s="6">
        <f t="shared" si="0"/>
        <v>0.20044572238313688</v>
      </c>
      <c r="F21" s="5">
        <f t="shared" si="1"/>
        <v>44.465806227243547</v>
      </c>
      <c r="G21" s="5">
        <f t="shared" si="2"/>
        <v>7.373504772774556</v>
      </c>
      <c r="H21" s="5">
        <f t="shared" si="3"/>
        <v>-1.5394758777938637</v>
      </c>
    </row>
    <row r="22" spans="1:8">
      <c r="A22" t="str">
        <f>'Paper Table 2'!A22</f>
        <v>CC95</v>
      </c>
      <c r="B22" s="5">
        <f>'Paper Table 2'!O22</f>
        <v>6.8092286328638254</v>
      </c>
      <c r="C22" s="6">
        <f>'Paper Table 2'!G22</f>
        <v>0.16159600257780971</v>
      </c>
      <c r="D22" s="6">
        <f>'Paper Table 2'!H22</f>
        <v>0.33018719238940841</v>
      </c>
      <c r="E22" s="6">
        <f t="shared" si="0"/>
        <v>0.23918999278932068</v>
      </c>
      <c r="F22" s="5">
        <f t="shared" si="1"/>
        <v>28.467865872889657</v>
      </c>
      <c r="G22" s="5">
        <f t="shared" si="2"/>
        <v>8.7987338041609497</v>
      </c>
      <c r="H22" s="5">
        <f t="shared" si="3"/>
        <v>1.9895051712971243</v>
      </c>
    </row>
    <row r="24" spans="1:8">
      <c r="E24" t="s">
        <v>112</v>
      </c>
      <c r="F24">
        <f>AVERAGE(F10:F22)</f>
        <v>36.785543164052449</v>
      </c>
    </row>
    <row r="26" spans="1:8">
      <c r="G26" t="s">
        <v>112</v>
      </c>
      <c r="H26">
        <f>AVERAGE(H10:H22)</f>
        <v>0.20305080986729079</v>
      </c>
    </row>
    <row r="27" spans="1:8">
      <c r="G27" t="s">
        <v>113</v>
      </c>
      <c r="H27">
        <f>STDEV(H10:H22)</f>
        <v>2.1636551715200709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summary</vt:lpstr>
      <vt:lpstr>Print table</vt:lpstr>
      <vt:lpstr>Paper Table 2</vt:lpstr>
      <vt:lpstr>trapped Ne-21</vt:lpstr>
      <vt:lpstr>scatter estimate</vt:lpstr>
    </vt:vector>
  </TitlesOfParts>
  <Company>Berkeley Geochronology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Balco</dc:creator>
  <cp:lastModifiedBy>Greg Balco</cp:lastModifiedBy>
  <cp:lastPrinted>2018-06-13T23:58:21Z</cp:lastPrinted>
  <dcterms:created xsi:type="dcterms:W3CDTF">2018-05-30T21:55:27Z</dcterms:created>
  <dcterms:modified xsi:type="dcterms:W3CDTF">2018-06-22T03:50:21Z</dcterms:modified>
</cp:coreProperties>
</file>