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896" yWindow="51556" windowWidth="35380" windowHeight="15720" tabRatio="500" activeTab="2"/>
  </bookViews>
  <sheets>
    <sheet name="All data" sheetId="1" r:id="rId1"/>
    <sheet name="Summary" sheetId="2" r:id="rId2"/>
    <sheet name="Print table" sheetId="3" r:id="rId3"/>
  </sheets>
  <definedNames/>
  <calcPr fullCalcOnLoad="1"/>
</workbook>
</file>

<file path=xl/sharedStrings.xml><?xml version="1.0" encoding="utf-8"?>
<sst xmlns="http://schemas.openxmlformats.org/spreadsheetml/2006/main" count="184" uniqueCount="91">
  <si>
    <r>
      <t>1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signal in this analysis and the reproducibility of the air pipette signal</t>
    </r>
  </si>
  <si>
    <r>
      <t>2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signal in this analysis and the reproducibility of the air pipette signal</t>
    </r>
  </si>
  <si>
    <r>
      <t>3</t>
    </r>
    <r>
      <rPr>
        <sz val="10"/>
        <rFont val="Arial"/>
        <family val="0"/>
      </rPr>
      <t xml:space="preserve"> Isotope ratio measured internally during each analysis: does not involve normalization to the Ne isotope signals in the air pipettes. </t>
    </r>
  </si>
  <si>
    <r>
      <t xml:space="preserve">Total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1</t>
    </r>
  </si>
  <si>
    <r>
      <t xml:space="preserve">Total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2</t>
    </r>
  </si>
  <si>
    <r>
      <t>21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3</t>
    </r>
  </si>
  <si>
    <r>
      <t>22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3</t>
    </r>
  </si>
  <si>
    <t>Ne-21 results - BGC analyses of CRPG aliquots of Beacon core samples</t>
  </si>
  <si>
    <t>Run June 2010</t>
  </si>
  <si>
    <t>Comparison BGC-CRPG analyses of same samples</t>
  </si>
  <si>
    <t>Sample</t>
  </si>
  <si>
    <t>BGC</t>
  </si>
  <si>
    <t>N21</t>
  </si>
  <si>
    <t>CRPG</t>
  </si>
  <si>
    <t>delN21</t>
  </si>
  <si>
    <t>BGC/CRPG</t>
  </si>
  <si>
    <t>Ratio</t>
  </si>
  <si>
    <t>Weighting terms</t>
  </si>
  <si>
    <t>each aliquot</t>
  </si>
  <si>
    <t>Pct of</t>
  </si>
  <si>
    <t>This aqt</t>
  </si>
  <si>
    <t>Trapped Ne-21</t>
  </si>
  <si>
    <t>Total Ne-21</t>
  </si>
  <si>
    <t>Quartz</t>
  </si>
  <si>
    <t>Heating</t>
  </si>
  <si>
    <t>Total Ne-20 released</t>
  </si>
  <si>
    <t>Total Ne-21 released</t>
  </si>
  <si>
    <t>Ne-21/Ne-20</t>
  </si>
  <si>
    <t>Ne-22/Ne-20</t>
  </si>
  <si>
    <t>Best normalization</t>
  </si>
  <si>
    <t>total Ne-21</t>
  </si>
  <si>
    <t>pct of</t>
  </si>
  <si>
    <t>Filename</t>
  </si>
  <si>
    <t>Sample name</t>
  </si>
  <si>
    <t>Aliquot</t>
  </si>
  <si>
    <t>weight (g)</t>
  </si>
  <si>
    <t>temp (deg C)</t>
  </si>
  <si>
    <t>time (hr)</t>
  </si>
  <si>
    <t>(Gatoms)</t>
  </si>
  <si>
    <t>+/-</t>
  </si>
  <si>
    <t>(Matoms)</t>
  </si>
  <si>
    <t>(10^-3)</t>
  </si>
  <si>
    <t>(Matoms/g)</t>
  </si>
  <si>
    <t>this aqt</t>
  </si>
  <si>
    <t>Matoms/g</t>
  </si>
  <si>
    <t>a</t>
  </si>
  <si>
    <t xml:space="preserve">Percent of total </t>
  </si>
  <si>
    <t>Total</t>
  </si>
  <si>
    <t>temperature</t>
  </si>
  <si>
    <t>time</t>
  </si>
  <si>
    <t>This heating step</t>
  </si>
  <si>
    <r>
      <t xml:space="preserve">%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</si>
  <si>
    <t>(deg C)</t>
  </si>
  <si>
    <t>(hr)</t>
  </si>
  <si>
    <r>
      <t>(10</t>
    </r>
    <r>
      <rPr>
        <vertAlign val="superscript"/>
        <sz val="10"/>
        <rFont val="Arial"/>
        <family val="0"/>
      </rPr>
      <t>9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</si>
  <si>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</si>
  <si>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-3</t>
    </r>
    <r>
      <rPr>
        <sz val="10"/>
        <rFont val="Arial"/>
        <family val="0"/>
      </rPr>
      <t>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</si>
  <si>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 g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>)</t>
    </r>
  </si>
  <si>
    <t>in this heating step</t>
  </si>
  <si>
    <t>released in this step</t>
  </si>
  <si>
    <t>Wi</t>
  </si>
  <si>
    <t>WiXi</t>
  </si>
  <si>
    <t>Chi-square</t>
  </si>
  <si>
    <t>WRT EWM</t>
  </si>
  <si>
    <t>Ne22008.dat_TDC</t>
  </si>
  <si>
    <t>Ne22024.dat_TDC</t>
  </si>
  <si>
    <t>Ne22043.dat_TDC</t>
  </si>
  <si>
    <t>Ne22011.dat_TDC</t>
  </si>
  <si>
    <t>Ne22030.dat_TDC</t>
  </si>
  <si>
    <t>Ne22046.dat</t>
  </si>
  <si>
    <t>Ne22009.dat_TDC</t>
  </si>
  <si>
    <t>Ne22025.dat_TDC</t>
  </si>
  <si>
    <t>Ne22044.dat_TDC</t>
  </si>
  <si>
    <t>Ne22010.dat_TDC</t>
  </si>
  <si>
    <t>Ne22029.dat_TDC</t>
  </si>
  <si>
    <t>Ne22045.dat_TDC</t>
  </si>
  <si>
    <t>BHC-CRPG-152</t>
  </si>
  <si>
    <t>BHC-CRPG-448</t>
  </si>
  <si>
    <t>BHC-CRPG-2518</t>
  </si>
  <si>
    <t>b</t>
  </si>
  <si>
    <t>Weighted mean for 152</t>
  </si>
  <si>
    <r>
      <t xml:space="preserve">Excess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</si>
  <si>
    <r>
      <t xml:space="preserve">Excess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as</t>
    </r>
  </si>
  <si>
    <r>
      <t xml:space="preserve">excess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</si>
  <si>
    <t>Cosmogenic</t>
  </si>
  <si>
    <t>calculated from</t>
  </si>
  <si>
    <t>2-component</t>
  </si>
  <si>
    <t>Excess Ne-21</t>
  </si>
  <si>
    <t>excess</t>
  </si>
  <si>
    <t>Total excess Ne-21</t>
  </si>
  <si>
    <t>Table S1c: Complete step-degassing neon isotope results for replicate Ne-21 measurements made on the BGC "MAPII" system of samples prepared at CRPG.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</si>
</sst>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4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10"/>
      <name val="Arial"/>
      <family val="0"/>
    </font>
    <font>
      <sz val="8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61"/>
      <name val="Comic Sans MS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C25"/>
  <sheetViews>
    <sheetView workbookViewId="0" topLeftCell="A1">
      <selection activeCell="O31" sqref="O31"/>
    </sheetView>
  </sheetViews>
  <sheetFormatPr defaultColWidth="11.00390625" defaultRowHeight="15"/>
  <cols>
    <col min="1" max="1" width="16.875" style="0" customWidth="1"/>
    <col min="2" max="2" width="21.00390625" style="0" customWidth="1"/>
  </cols>
  <sheetData>
    <row r="3" ht="15">
      <c r="A3" t="s">
        <v>7</v>
      </c>
    </row>
    <row r="4" ht="15">
      <c r="A4" t="s">
        <v>8</v>
      </c>
    </row>
    <row r="6" spans="1:2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 t="s">
        <v>87</v>
      </c>
      <c r="P6" s="26"/>
      <c r="Q6" s="1" t="s">
        <v>88</v>
      </c>
      <c r="V6" s="1"/>
      <c r="W6" s="1" t="s">
        <v>84</v>
      </c>
      <c r="X6" s="1"/>
    </row>
    <row r="7" spans="1:2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18</v>
      </c>
      <c r="P7" s="1"/>
      <c r="Q7" s="1" t="s">
        <v>19</v>
      </c>
      <c r="R7" s="1" t="s">
        <v>20</v>
      </c>
      <c r="S7" s="26" t="s">
        <v>89</v>
      </c>
      <c r="T7" s="26"/>
      <c r="U7" s="26" t="s">
        <v>21</v>
      </c>
      <c r="V7" s="26"/>
      <c r="W7" t="s">
        <v>85</v>
      </c>
      <c r="AA7" t="s">
        <v>22</v>
      </c>
    </row>
    <row r="8" spans="1:23" ht="15">
      <c r="A8" s="1"/>
      <c r="B8" s="1"/>
      <c r="C8" s="1"/>
      <c r="D8" s="1" t="s">
        <v>23</v>
      </c>
      <c r="E8" s="1" t="s">
        <v>24</v>
      </c>
      <c r="F8" s="1" t="s">
        <v>24</v>
      </c>
      <c r="G8" s="26" t="s">
        <v>25</v>
      </c>
      <c r="H8" s="26"/>
      <c r="I8" s="26" t="s">
        <v>26</v>
      </c>
      <c r="J8" s="26"/>
      <c r="K8" s="1" t="s">
        <v>27</v>
      </c>
      <c r="L8" s="1"/>
      <c r="M8" s="1" t="s">
        <v>28</v>
      </c>
      <c r="N8" s="1"/>
      <c r="O8" s="26" t="s">
        <v>29</v>
      </c>
      <c r="P8" s="26"/>
      <c r="Q8" s="1" t="s">
        <v>30</v>
      </c>
      <c r="R8" s="1" t="s">
        <v>31</v>
      </c>
      <c r="S8" s="1"/>
      <c r="T8" s="1"/>
      <c r="W8" t="s">
        <v>86</v>
      </c>
    </row>
    <row r="9" spans="1:29" ht="15">
      <c r="A9" s="1" t="s">
        <v>32</v>
      </c>
      <c r="B9" s="1" t="s">
        <v>33</v>
      </c>
      <c r="C9" s="1" t="s">
        <v>34</v>
      </c>
      <c r="D9" s="1" t="s">
        <v>35</v>
      </c>
      <c r="E9" s="1" t="s">
        <v>36</v>
      </c>
      <c r="F9" s="1" t="s">
        <v>37</v>
      </c>
      <c r="G9" s="1" t="s">
        <v>38</v>
      </c>
      <c r="H9" s="1" t="s">
        <v>39</v>
      </c>
      <c r="I9" s="1" t="s">
        <v>40</v>
      </c>
      <c r="J9" s="1" t="s">
        <v>39</v>
      </c>
      <c r="K9" s="1" t="s">
        <v>41</v>
      </c>
      <c r="L9" s="1" t="s">
        <v>39</v>
      </c>
      <c r="M9" s="1" t="s">
        <v>41</v>
      </c>
      <c r="N9" s="1" t="s">
        <v>39</v>
      </c>
      <c r="O9" s="1" t="s">
        <v>42</v>
      </c>
      <c r="P9" s="1" t="s">
        <v>39</v>
      </c>
      <c r="Q9" s="1" t="s">
        <v>43</v>
      </c>
      <c r="R9" s="1" t="s">
        <v>30</v>
      </c>
      <c r="S9" s="1" t="s">
        <v>42</v>
      </c>
      <c r="T9" s="1" t="s">
        <v>39</v>
      </c>
      <c r="U9" s="1" t="s">
        <v>42</v>
      </c>
      <c r="V9" s="1"/>
      <c r="AA9" t="s">
        <v>40</v>
      </c>
      <c r="AB9" s="1" t="s">
        <v>39</v>
      </c>
      <c r="AC9" t="s">
        <v>44</v>
      </c>
    </row>
    <row r="11" spans="1:29" ht="15">
      <c r="A11" t="s">
        <v>64</v>
      </c>
      <c r="B11" t="s">
        <v>76</v>
      </c>
      <c r="C11" t="s">
        <v>45</v>
      </c>
      <c r="D11">
        <v>0.1538</v>
      </c>
      <c r="E11">
        <v>390</v>
      </c>
      <c r="F11">
        <v>0.2</v>
      </c>
      <c r="G11">
        <v>2.5797</v>
      </c>
      <c r="H11">
        <v>0.0996</v>
      </c>
      <c r="I11">
        <v>9.177</v>
      </c>
      <c r="J11">
        <v>0.177</v>
      </c>
      <c r="K11">
        <v>3.624</v>
      </c>
      <c r="L11">
        <v>0.14</v>
      </c>
      <c r="M11">
        <v>98.7</v>
      </c>
      <c r="N11">
        <v>4</v>
      </c>
      <c r="O11" s="21">
        <f>((G11*1000000000*K11*0.001)-(G11*1000000000*0.002959))/D11/1000000</f>
        <v>11.154099479843959</v>
      </c>
      <c r="P11">
        <v>2.24</v>
      </c>
      <c r="Q11" s="3">
        <f>100*(O11/(I11/D11))</f>
        <v>18.693478260869576</v>
      </c>
      <c r="R11" s="3">
        <f>100*(O11/S11)</f>
        <v>17.694527054980714</v>
      </c>
      <c r="S11" s="3">
        <f>SUM(O11:O13)</f>
        <v>63.037002600780255</v>
      </c>
      <c r="T11" s="3">
        <f>SQRT(P11^2+P12^2+P13^2)</f>
        <v>3.2096105682777156</v>
      </c>
      <c r="U11" s="3">
        <f>(AA11/D11)-S11</f>
        <v>154.5572756827048</v>
      </c>
      <c r="W11">
        <v>10.07</v>
      </c>
      <c r="AA11">
        <f>SUM(I11:I13)</f>
        <v>33.466</v>
      </c>
      <c r="AB11">
        <f>SQRT(J11^2+J12^2+J13^2)</f>
        <v>0.4364229599826297</v>
      </c>
      <c r="AC11">
        <f>AA11/D11</f>
        <v>217.59427828348507</v>
      </c>
    </row>
    <row r="12" spans="1:23" ht="15">
      <c r="A12" t="s">
        <v>65</v>
      </c>
      <c r="E12">
        <v>780</v>
      </c>
      <c r="F12">
        <v>0.2</v>
      </c>
      <c r="G12">
        <v>4.3023</v>
      </c>
      <c r="H12">
        <v>0.0963</v>
      </c>
      <c r="I12">
        <v>19.186</v>
      </c>
      <c r="J12">
        <v>0.356</v>
      </c>
      <c r="K12">
        <v>4.483</v>
      </c>
      <c r="L12">
        <v>0.065</v>
      </c>
      <c r="M12">
        <v>103</v>
      </c>
      <c r="N12">
        <v>1.5</v>
      </c>
      <c r="O12" s="21">
        <f>((G12*1000000000*K12*0.001)-(G12*1000000000*0.002959))/D11/1000000</f>
        <v>42.631373211963606</v>
      </c>
      <c r="P12">
        <v>2.06</v>
      </c>
      <c r="Q12" s="3">
        <f>100*(O12/(I12/D11))</f>
        <v>34.17442510163662</v>
      </c>
      <c r="R12" s="3">
        <f>100*(O12/S11)</f>
        <v>67.62912488392323</v>
      </c>
      <c r="W12">
        <v>42.79</v>
      </c>
    </row>
    <row r="13" spans="1:23" ht="15">
      <c r="A13" t="s">
        <v>66</v>
      </c>
      <c r="E13">
        <v>1140</v>
      </c>
      <c r="F13">
        <v>0.2</v>
      </c>
      <c r="G13">
        <v>1.2693</v>
      </c>
      <c r="H13">
        <v>0.024</v>
      </c>
      <c r="I13">
        <v>5.103</v>
      </c>
      <c r="J13">
        <v>0.18</v>
      </c>
      <c r="K13">
        <v>4.08</v>
      </c>
      <c r="L13">
        <v>0.122</v>
      </c>
      <c r="M13">
        <v>103.8</v>
      </c>
      <c r="N13">
        <v>2.9</v>
      </c>
      <c r="O13" s="21">
        <f>((G13*1000000000*K13*0.001)-(G13*1000000000*0.002959))/D11/1000000</f>
        <v>9.251529908972694</v>
      </c>
      <c r="P13">
        <v>1.02</v>
      </c>
      <c r="Q13" s="3">
        <f>100*(O13/(I13/D11))</f>
        <v>27.883309817754267</v>
      </c>
      <c r="R13" s="3">
        <f>100*(O13/S11)</f>
        <v>14.676348061096073</v>
      </c>
      <c r="W13">
        <v>9.29</v>
      </c>
    </row>
    <row r="15" spans="1:29" ht="15">
      <c r="A15" t="s">
        <v>67</v>
      </c>
      <c r="B15" t="s">
        <v>76</v>
      </c>
      <c r="C15" t="s">
        <v>79</v>
      </c>
      <c r="D15">
        <v>0.118</v>
      </c>
      <c r="E15">
        <v>390</v>
      </c>
      <c r="F15">
        <v>0.2</v>
      </c>
      <c r="G15">
        <v>1.6146</v>
      </c>
      <c r="H15">
        <v>0.0692</v>
      </c>
      <c r="I15">
        <v>5.541</v>
      </c>
      <c r="J15">
        <v>0.144</v>
      </c>
      <c r="K15">
        <v>3.478</v>
      </c>
      <c r="L15">
        <v>0.162</v>
      </c>
      <c r="M15">
        <v>100.1</v>
      </c>
      <c r="N15">
        <v>5.7</v>
      </c>
      <c r="O15" s="21">
        <f>((G15*1000000000*K15*0.001)-(G15*1000000000*0.002959))/D15/1000000</f>
        <v>7.101503389830512</v>
      </c>
      <c r="P15">
        <v>2.13</v>
      </c>
      <c r="Q15" s="3">
        <f>100*(O15/(I15/D15))</f>
        <v>15.123216025988093</v>
      </c>
      <c r="R15" s="3">
        <f>100*(O15/S15)</f>
        <v>11.26117274865683</v>
      </c>
      <c r="S15" s="3">
        <f>SUM(O15:O17)</f>
        <v>63.06184576271188</v>
      </c>
      <c r="T15" s="3">
        <f>SQRT(P15^2+P16^2+P17^2)</f>
        <v>3.3684120888038622</v>
      </c>
      <c r="U15" s="3">
        <f>(AA15/D15)-S15</f>
        <v>161.26018813559318</v>
      </c>
      <c r="W15">
        <v>6.49</v>
      </c>
      <c r="AA15">
        <f>SUM(I15:I17)</f>
        <v>26.47</v>
      </c>
      <c r="AB15">
        <f>SQRT(J15^2+J16^2+J17^2)</f>
        <v>0.33161574148402545</v>
      </c>
      <c r="AC15">
        <f>AA15/D15</f>
        <v>224.32203389830508</v>
      </c>
    </row>
    <row r="16" spans="1:23" ht="15">
      <c r="A16" t="s">
        <v>68</v>
      </c>
      <c r="E16">
        <v>780</v>
      </c>
      <c r="F16">
        <v>0.2</v>
      </c>
      <c r="G16">
        <v>3.8196</v>
      </c>
      <c r="H16">
        <v>0.0392</v>
      </c>
      <c r="I16">
        <v>16.072</v>
      </c>
      <c r="J16">
        <v>0.247</v>
      </c>
      <c r="K16">
        <v>4.256</v>
      </c>
      <c r="L16">
        <v>0.056</v>
      </c>
      <c r="M16">
        <v>102.4</v>
      </c>
      <c r="N16">
        <v>1.1</v>
      </c>
      <c r="O16" s="21">
        <f>((G16*1000000000*K16*0.001)-(G16*1000000000*0.002959))/D15/1000000</f>
        <v>41.98323050847459</v>
      </c>
      <c r="P16">
        <v>1.87</v>
      </c>
      <c r="Q16" s="3">
        <f>100*(O16/(I16/D15))</f>
        <v>30.823924838227985</v>
      </c>
      <c r="R16" s="3">
        <f>100*(O16/S15)</f>
        <v>66.57469346274517</v>
      </c>
      <c r="W16">
        <v>42.13</v>
      </c>
    </row>
    <row r="17" spans="1:23" ht="15">
      <c r="A17" t="s">
        <v>69</v>
      </c>
      <c r="E17">
        <v>1140</v>
      </c>
      <c r="F17">
        <v>0.2</v>
      </c>
      <c r="G17">
        <v>1.1084</v>
      </c>
      <c r="H17">
        <v>0.0448</v>
      </c>
      <c r="I17">
        <v>4.857</v>
      </c>
      <c r="J17">
        <v>0.168</v>
      </c>
      <c r="K17">
        <v>4.447</v>
      </c>
      <c r="L17">
        <v>0.205</v>
      </c>
      <c r="M17">
        <v>106.7</v>
      </c>
      <c r="N17">
        <v>5.5</v>
      </c>
      <c r="O17" s="21">
        <f>((G17*1000000000*K17*0.001)-(G17*1000000000*0.002959))/D15/1000000</f>
        <v>13.977111864406782</v>
      </c>
      <c r="P17">
        <v>1.82</v>
      </c>
      <c r="Q17" s="3">
        <f>100*(O17/(I17/D15))</f>
        <v>33.95715873996294</v>
      </c>
      <c r="R17" s="3">
        <f>100*(O17/S15)</f>
        <v>22.164133788598</v>
      </c>
      <c r="W17">
        <v>13.42</v>
      </c>
    </row>
    <row r="19" spans="1:29" ht="15">
      <c r="A19" t="s">
        <v>70</v>
      </c>
      <c r="B19" t="s">
        <v>77</v>
      </c>
      <c r="C19" t="s">
        <v>45</v>
      </c>
      <c r="D19">
        <v>0.2708</v>
      </c>
      <c r="E19">
        <v>390</v>
      </c>
      <c r="F19">
        <v>0.2</v>
      </c>
      <c r="G19">
        <v>5.2741</v>
      </c>
      <c r="H19">
        <v>0.1045</v>
      </c>
      <c r="I19">
        <v>16.318</v>
      </c>
      <c r="J19">
        <v>0.331</v>
      </c>
      <c r="K19">
        <v>3.147</v>
      </c>
      <c r="L19">
        <v>0.066</v>
      </c>
      <c r="M19">
        <v>100.6</v>
      </c>
      <c r="N19">
        <v>1.8</v>
      </c>
      <c r="O19" s="21">
        <f>((G19*1000000000*K19*0.001)-(G19*1000000000*0.002959))/D19/1000000</f>
        <v>3.66148744460857</v>
      </c>
      <c r="P19">
        <v>1.29</v>
      </c>
      <c r="Q19" s="3">
        <f>100*(O19/(I19/D19))</f>
        <v>6.0763010172815335</v>
      </c>
      <c r="R19" s="3">
        <f>100*(O19/S19)</f>
        <v>21.97352515133669</v>
      </c>
      <c r="S19" s="3">
        <f>SUM(O19:O21)</f>
        <v>16.66317725258496</v>
      </c>
      <c r="T19" s="3">
        <f>SQRT(P19^2+P20^2+P21^2)</f>
        <v>2.007436175822285</v>
      </c>
      <c r="U19" s="3">
        <f>(AA19/D19)-S19</f>
        <v>202.67581831610045</v>
      </c>
      <c r="W19">
        <v>3.68</v>
      </c>
      <c r="AA19">
        <f>SUM(I19:I21)</f>
        <v>59.397</v>
      </c>
      <c r="AB19">
        <f>SQRT(J19^2+J20^2+J21^2)</f>
        <v>0.6960301717598167</v>
      </c>
      <c r="AC19">
        <f>AA19/D19</f>
        <v>219.3389955686854</v>
      </c>
    </row>
    <row r="20" spans="1:23" ht="15">
      <c r="A20" t="s">
        <v>71</v>
      </c>
      <c r="E20">
        <v>780</v>
      </c>
      <c r="F20">
        <v>0.2</v>
      </c>
      <c r="G20">
        <v>10.5696</v>
      </c>
      <c r="H20">
        <v>0.2269</v>
      </c>
      <c r="I20">
        <v>32.753</v>
      </c>
      <c r="J20">
        <v>0.544</v>
      </c>
      <c r="K20">
        <v>3.114</v>
      </c>
      <c r="L20">
        <v>0.031</v>
      </c>
      <c r="M20">
        <v>100.9</v>
      </c>
      <c r="N20">
        <v>0.5</v>
      </c>
      <c r="O20" s="21">
        <f>((G20*1000000000*K20*0.001)-(G20*1000000000*0.002959))/D19/1000000</f>
        <v>6.049807976366337</v>
      </c>
      <c r="P20">
        <v>1.24</v>
      </c>
      <c r="Q20" s="3">
        <f>100*(O20/(I20/D19))</f>
        <v>5.001947913168271</v>
      </c>
      <c r="R20" s="3">
        <f>100*(O20/S19)</f>
        <v>36.30644915229375</v>
      </c>
      <c r="W20">
        <v>6.08</v>
      </c>
    </row>
    <row r="21" spans="1:23" ht="15">
      <c r="A21" t="s">
        <v>72</v>
      </c>
      <c r="E21">
        <v>1140</v>
      </c>
      <c r="F21">
        <v>0.2</v>
      </c>
      <c r="G21">
        <v>2.9052</v>
      </c>
      <c r="H21">
        <v>0.0653</v>
      </c>
      <c r="I21">
        <v>10.326</v>
      </c>
      <c r="J21">
        <v>0.281</v>
      </c>
      <c r="K21">
        <v>3.607</v>
      </c>
      <c r="L21">
        <v>0.083</v>
      </c>
      <c r="M21">
        <v>100.8</v>
      </c>
      <c r="N21">
        <v>2.1</v>
      </c>
      <c r="O21" s="21">
        <f>((G21*1000000000*K21*0.001)-(G21*1000000000*0.002959))/D19/1000000</f>
        <v>6.95188183161005</v>
      </c>
      <c r="P21">
        <v>0.91</v>
      </c>
      <c r="Q21" s="3">
        <f>100*(O21/(I21/D19))</f>
        <v>18.231353864032553</v>
      </c>
      <c r="R21" s="3">
        <f>100*(O21/S19)</f>
        <v>41.720025696369554</v>
      </c>
      <c r="W21">
        <v>6.98</v>
      </c>
    </row>
    <row r="23" spans="1:29" ht="15">
      <c r="A23" t="s">
        <v>73</v>
      </c>
      <c r="B23" t="s">
        <v>78</v>
      </c>
      <c r="C23" t="s">
        <v>45</v>
      </c>
      <c r="D23">
        <v>0.3279</v>
      </c>
      <c r="E23">
        <v>390</v>
      </c>
      <c r="F23">
        <v>0.2</v>
      </c>
      <c r="G23">
        <v>4.6828</v>
      </c>
      <c r="H23">
        <v>0.0965</v>
      </c>
      <c r="I23">
        <v>14.649</v>
      </c>
      <c r="J23">
        <v>0.251</v>
      </c>
      <c r="K23">
        <v>3.175</v>
      </c>
      <c r="L23">
        <v>0.062</v>
      </c>
      <c r="M23">
        <v>101.1</v>
      </c>
      <c r="N23">
        <v>2.1</v>
      </c>
      <c r="O23" s="21">
        <f>((G23*1000000000*K23*0.001)-(G23*1000000000*0.002959))/D23/1000000</f>
        <v>3.084735590118941</v>
      </c>
      <c r="P23">
        <v>0.89</v>
      </c>
      <c r="Q23" s="3">
        <f>100*(O23/(I23/D23))</f>
        <v>6.904804423510143</v>
      </c>
      <c r="R23" s="3">
        <f>100*(O23/S23)</f>
        <v>20.567239780449604</v>
      </c>
      <c r="S23" s="3">
        <f>SUM(O23:O25)</f>
        <v>14.998296431838982</v>
      </c>
      <c r="T23" s="3">
        <f>SQRT(P23^2+P24^2+P25^2)</f>
        <v>1.5803164240113432</v>
      </c>
      <c r="U23" s="3">
        <f>(AA23/D23)-S23</f>
        <v>171.33900152485512</v>
      </c>
      <c r="W23">
        <v>3.1</v>
      </c>
      <c r="AA23">
        <f>SUM(I23:I25)</f>
        <v>61.1</v>
      </c>
      <c r="AB23">
        <f>SQRT(J23^2+J24^2+J25^2)</f>
        <v>0.607073306940768</v>
      </c>
      <c r="AC23">
        <f>AA23/D23</f>
        <v>186.3372979566941</v>
      </c>
    </row>
    <row r="24" spans="1:23" ht="15">
      <c r="A24" t="s">
        <v>74</v>
      </c>
      <c r="E24">
        <v>780</v>
      </c>
      <c r="F24">
        <v>0.2</v>
      </c>
      <c r="G24">
        <v>11.584</v>
      </c>
      <c r="H24">
        <v>0.1171</v>
      </c>
      <c r="I24">
        <v>35.947</v>
      </c>
      <c r="J24">
        <v>0.476</v>
      </c>
      <c r="K24">
        <v>3.133</v>
      </c>
      <c r="L24">
        <v>0.033</v>
      </c>
      <c r="M24">
        <v>101.6</v>
      </c>
      <c r="N24">
        <v>0.8</v>
      </c>
      <c r="O24" s="21">
        <f>((G24*1000000000*K24*0.001)-(G24*1000000000*0.002959))/D23/1000000</f>
        <v>6.14704483074108</v>
      </c>
      <c r="P24">
        <v>1.17</v>
      </c>
      <c r="Q24" s="3">
        <f>100*(O24/(I24/D23))</f>
        <v>5.607188360642057</v>
      </c>
      <c r="R24" s="3">
        <f>100*(O24/S23)</f>
        <v>40.98495358240745</v>
      </c>
      <c r="W24">
        <v>6.18</v>
      </c>
    </row>
    <row r="25" spans="1:23" ht="15">
      <c r="A25" t="s">
        <v>75</v>
      </c>
      <c r="E25">
        <v>1140</v>
      </c>
      <c r="F25">
        <v>0.2</v>
      </c>
      <c r="G25">
        <v>2.9637</v>
      </c>
      <c r="H25">
        <v>0.0514</v>
      </c>
      <c r="I25">
        <v>10.504</v>
      </c>
      <c r="J25">
        <v>0.281</v>
      </c>
      <c r="K25">
        <v>3.597</v>
      </c>
      <c r="L25">
        <v>0.063</v>
      </c>
      <c r="M25">
        <v>103</v>
      </c>
      <c r="N25">
        <v>1.6</v>
      </c>
      <c r="O25" s="21">
        <f>((G25*1000000000*K25*0.001)-(G25*1000000000*0.002959))/D23/1000000</f>
        <v>5.766516010978961</v>
      </c>
      <c r="P25">
        <v>0.58</v>
      </c>
      <c r="Q25" s="3">
        <f>100*(O25/(I25/D23))</f>
        <v>18.001148134044186</v>
      </c>
      <c r="R25" s="3">
        <f>100*(O25/S23)</f>
        <v>38.44780663714294</v>
      </c>
      <c r="W25">
        <v>5.78</v>
      </c>
    </row>
  </sheetData>
  <sheetProtection/>
  <mergeCells count="6">
    <mergeCell ref="O6:P6"/>
    <mergeCell ref="S7:T7"/>
    <mergeCell ref="U7:V7"/>
    <mergeCell ref="G8:H8"/>
    <mergeCell ref="I8:J8"/>
    <mergeCell ref="O8:P8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0:S32"/>
  <sheetViews>
    <sheetView workbookViewId="0" topLeftCell="A1">
      <selection activeCell="B18" sqref="B18:C18"/>
    </sheetView>
  </sheetViews>
  <sheetFormatPr defaultColWidth="11.00390625" defaultRowHeight="15"/>
  <cols>
    <col min="1" max="1" width="14.75390625" style="0" customWidth="1"/>
  </cols>
  <sheetData>
    <row r="10" ht="15">
      <c r="A10" t="s">
        <v>9</v>
      </c>
    </row>
    <row r="13" spans="2:12" ht="15">
      <c r="B13" t="s">
        <v>11</v>
      </c>
      <c r="D13" t="s">
        <v>13</v>
      </c>
      <c r="G13" t="s">
        <v>16</v>
      </c>
      <c r="J13" t="s">
        <v>17</v>
      </c>
      <c r="L13" t="s">
        <v>62</v>
      </c>
    </row>
    <row r="14" spans="1:19" ht="15">
      <c r="A14" t="s">
        <v>10</v>
      </c>
      <c r="B14" t="s">
        <v>12</v>
      </c>
      <c r="C14" t="s">
        <v>14</v>
      </c>
      <c r="D14" t="s">
        <v>12</v>
      </c>
      <c r="E14" t="s">
        <v>14</v>
      </c>
      <c r="G14" t="s">
        <v>15</v>
      </c>
      <c r="H14" s="2" t="s">
        <v>39</v>
      </c>
      <c r="J14" t="s">
        <v>60</v>
      </c>
      <c r="K14" t="s">
        <v>61</v>
      </c>
      <c r="L14" t="s">
        <v>63</v>
      </c>
      <c r="O14" t="s">
        <v>80</v>
      </c>
      <c r="R14" t="s">
        <v>60</v>
      </c>
      <c r="S14" t="s">
        <v>61</v>
      </c>
    </row>
    <row r="16" spans="1:19" ht="15">
      <c r="A16" t="str">
        <f>'All data'!B11</f>
        <v>BHC-CRPG-152</v>
      </c>
      <c r="B16" s="3">
        <f>O19</f>
        <v>63.04882478672778</v>
      </c>
      <c r="C16" s="3">
        <f>P19</f>
        <v>2.3236497977848534</v>
      </c>
      <c r="D16">
        <v>54.5</v>
      </c>
      <c r="E16">
        <v>4.5</v>
      </c>
      <c r="G16" s="21">
        <f>B16/D16</f>
        <v>1.1568591703986748</v>
      </c>
      <c r="H16" s="21">
        <f>SQRT((C16/D16)^2+(E16*B16/(D16^2))^2)</f>
        <v>0.10460388079776449</v>
      </c>
      <c r="J16">
        <f>1/(H16^2)</f>
        <v>91.39120545675217</v>
      </c>
      <c r="K16">
        <f>G16*J16</f>
        <v>105.72675412643316</v>
      </c>
      <c r="L16">
        <f>((G16-$G$22)/H16)^2</f>
        <v>122.31096506765013</v>
      </c>
      <c r="O16">
        <f>'All data'!S11</f>
        <v>63.037002600780255</v>
      </c>
      <c r="P16">
        <f>'All data'!T11</f>
        <v>3.2096105682777156</v>
      </c>
      <c r="R16">
        <f>1/(P16^2)</f>
        <v>0.09707229944862933</v>
      </c>
      <c r="S16">
        <f>R16*O16</f>
        <v>6.1191467928069665</v>
      </c>
    </row>
    <row r="17" spans="1:19" ht="15">
      <c r="A17" t="str">
        <f>'All data'!B19</f>
        <v>BHC-CRPG-448</v>
      </c>
      <c r="B17" s="3">
        <f>'All data'!S19</f>
        <v>16.66317725258496</v>
      </c>
      <c r="C17" s="3">
        <f>'All data'!T19</f>
        <v>2.007436175822285</v>
      </c>
      <c r="D17">
        <v>18.9</v>
      </c>
      <c r="E17">
        <v>3.8</v>
      </c>
      <c r="G17" s="21">
        <f>B17/D17</f>
        <v>0.8816495900838603</v>
      </c>
      <c r="H17" s="21">
        <f>SQRT((C17/D17)^2+(E17*B17/(D17^2))^2)</f>
        <v>0.2066481258842158</v>
      </c>
      <c r="J17">
        <f>1/(H17^2)</f>
        <v>23.41731285035937</v>
      </c>
      <c r="K17">
        <f>G17*J17</f>
        <v>20.645864275384852</v>
      </c>
      <c r="L17">
        <f>((G17-$G$22)/H17)^2</f>
        <v>18.20241777532007</v>
      </c>
      <c r="O17">
        <f>'All data'!S15</f>
        <v>63.06184576271188</v>
      </c>
      <c r="P17">
        <f>'All data'!T15</f>
        <v>3.3684120888038622</v>
      </c>
      <c r="R17">
        <f>1/(P17^2)</f>
        <v>0.08813523470413004</v>
      </c>
      <c r="S17">
        <f>R17*O17</f>
        <v>5.55797057717226</v>
      </c>
    </row>
    <row r="18" spans="1:12" ht="15">
      <c r="A18" t="str">
        <f>'All data'!B23</f>
        <v>BHC-CRPG-2518</v>
      </c>
      <c r="B18" s="3">
        <f>'All data'!S23</f>
        <v>14.998296431838982</v>
      </c>
      <c r="C18" s="3">
        <f>'All data'!T23</f>
        <v>1.5803164240113432</v>
      </c>
      <c r="D18">
        <v>12.5</v>
      </c>
      <c r="E18">
        <v>2.2</v>
      </c>
      <c r="G18" s="21">
        <f>B18/D18</f>
        <v>1.1998637145471185</v>
      </c>
      <c r="H18" s="21">
        <f>SQRT((C18/D18)^2+(E18*B18/(D18^2))^2)</f>
        <v>0.2461273426250879</v>
      </c>
      <c r="J18">
        <f>1/(H18^2)</f>
        <v>16.507460794570143</v>
      </c>
      <c r="K18">
        <f>G18*J18</f>
        <v>19.80670322671386</v>
      </c>
      <c r="L18">
        <f>((G18-$G$22)/H18)^2</f>
        <v>23.765344506537286</v>
      </c>
    </row>
    <row r="19" spans="7:16" ht="15">
      <c r="G19" s="21"/>
      <c r="H19" s="21"/>
      <c r="O19" s="24">
        <f>SUM(S16:S17)/SUM(R16:R17)</f>
        <v>63.04882478672778</v>
      </c>
      <c r="P19" s="24">
        <f>1/SQRT(SUM(R16:R17))</f>
        <v>2.3236497977848534</v>
      </c>
    </row>
    <row r="20" spans="7:8" ht="15">
      <c r="G20" s="21"/>
      <c r="H20" s="21"/>
    </row>
    <row r="22" spans="7:8" ht="15">
      <c r="G22" s="21"/>
      <c r="H22" s="21"/>
    </row>
    <row r="24" ht="15">
      <c r="G24" s="21"/>
    </row>
    <row r="31" ht="15">
      <c r="P31" s="21"/>
    </row>
    <row r="32" ht="15">
      <c r="P32" s="21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0"/>
  <sheetViews>
    <sheetView tabSelected="1" workbookViewId="0" topLeftCell="A1">
      <selection activeCell="A4" sqref="A4"/>
    </sheetView>
  </sheetViews>
  <sheetFormatPr defaultColWidth="11.00390625" defaultRowHeight="15"/>
  <cols>
    <col min="1" max="1" width="15.25390625" style="0" customWidth="1"/>
    <col min="6" max="6" width="8.875" style="0" customWidth="1"/>
    <col min="7" max="7" width="4.25390625" style="0" customWidth="1"/>
    <col min="8" max="9" width="8.875" style="0" customWidth="1"/>
    <col min="10" max="10" width="4.25390625" style="0" customWidth="1"/>
    <col min="11" max="12" width="8.875" style="0" customWidth="1"/>
    <col min="13" max="13" width="4.25390625" style="0" customWidth="1"/>
    <col min="14" max="15" width="8.875" style="0" customWidth="1"/>
    <col min="16" max="16" width="4.25390625" style="0" customWidth="1"/>
    <col min="17" max="18" width="8.875" style="0" customWidth="1"/>
    <col min="19" max="19" width="4.25390625" style="0" customWidth="1"/>
    <col min="20" max="20" width="8.875" style="0" customWidth="1"/>
    <col min="21" max="21" width="3.875" style="0" customWidth="1"/>
    <col min="22" max="22" width="19.75390625" style="0" customWidth="1"/>
    <col min="23" max="23" width="16.875" style="0" customWidth="1"/>
    <col min="24" max="24" width="8.875" style="0" customWidth="1"/>
    <col min="25" max="25" width="4.25390625" style="0" customWidth="1"/>
    <col min="26" max="26" width="8.875" style="0" customWidth="1"/>
  </cols>
  <sheetData>
    <row r="3" spans="1:26" ht="15">
      <c r="A3" s="4" t="s">
        <v>90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"/>
      <c r="W3" s="5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  <c r="W4" s="5"/>
      <c r="X4" s="1"/>
      <c r="Y4" s="1"/>
      <c r="Z4" s="1"/>
    </row>
    <row r="5" spans="1:26" ht="15">
      <c r="A5" s="1"/>
      <c r="B5" s="5"/>
      <c r="C5" s="5"/>
      <c r="D5" s="5" t="s">
        <v>24</v>
      </c>
      <c r="E5" s="5" t="s">
        <v>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7" t="s">
        <v>81</v>
      </c>
      <c r="S5" s="27"/>
      <c r="T5" s="27"/>
      <c r="U5" s="1"/>
      <c r="V5" s="5" t="s">
        <v>82</v>
      </c>
      <c r="W5" s="5" t="s">
        <v>46</v>
      </c>
      <c r="X5" s="27" t="s">
        <v>47</v>
      </c>
      <c r="Y5" s="27"/>
      <c r="Z5" s="27"/>
    </row>
    <row r="6" spans="1:26" ht="15">
      <c r="A6" s="1"/>
      <c r="B6" s="5"/>
      <c r="C6" s="5" t="s">
        <v>34</v>
      </c>
      <c r="D6" s="5" t="s">
        <v>48</v>
      </c>
      <c r="E6" s="5" t="s">
        <v>49</v>
      </c>
      <c r="F6" s="27" t="s">
        <v>3</v>
      </c>
      <c r="G6" s="27"/>
      <c r="H6" s="27"/>
      <c r="I6" s="27" t="s">
        <v>4</v>
      </c>
      <c r="J6" s="27"/>
      <c r="K6" s="27"/>
      <c r="L6" s="28" t="s">
        <v>5</v>
      </c>
      <c r="M6" s="27"/>
      <c r="N6" s="27"/>
      <c r="O6" s="28" t="s">
        <v>6</v>
      </c>
      <c r="P6" s="27"/>
      <c r="Q6" s="27"/>
      <c r="R6" s="27" t="s">
        <v>50</v>
      </c>
      <c r="S6" s="27"/>
      <c r="T6" s="27"/>
      <c r="U6" s="1"/>
      <c r="V6" s="5" t="s">
        <v>51</v>
      </c>
      <c r="W6" s="5" t="s">
        <v>83</v>
      </c>
      <c r="X6" s="27" t="s">
        <v>83</v>
      </c>
      <c r="Y6" s="27"/>
      <c r="Z6" s="27"/>
    </row>
    <row r="7" spans="1:26" ht="15">
      <c r="A7" s="6" t="s">
        <v>33</v>
      </c>
      <c r="B7" s="7" t="s">
        <v>34</v>
      </c>
      <c r="C7" s="7" t="s">
        <v>35</v>
      </c>
      <c r="D7" s="7" t="s">
        <v>52</v>
      </c>
      <c r="E7" s="7" t="s">
        <v>53</v>
      </c>
      <c r="F7" s="29" t="s">
        <v>54</v>
      </c>
      <c r="G7" s="29"/>
      <c r="H7" s="29"/>
      <c r="I7" s="29" t="s">
        <v>55</v>
      </c>
      <c r="J7" s="29"/>
      <c r="K7" s="29"/>
      <c r="L7" s="29" t="s">
        <v>56</v>
      </c>
      <c r="M7" s="29"/>
      <c r="N7" s="29"/>
      <c r="O7" s="29" t="s">
        <v>56</v>
      </c>
      <c r="P7" s="29"/>
      <c r="Q7" s="29"/>
      <c r="R7" s="29" t="s">
        <v>57</v>
      </c>
      <c r="S7" s="29"/>
      <c r="T7" s="29"/>
      <c r="U7" s="8"/>
      <c r="V7" s="7" t="s">
        <v>58</v>
      </c>
      <c r="W7" s="7" t="s">
        <v>59</v>
      </c>
      <c r="X7" s="29" t="s">
        <v>57</v>
      </c>
      <c r="Y7" s="29"/>
      <c r="Z7" s="29"/>
    </row>
    <row r="8" spans="1:26" ht="15.75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</row>
    <row r="9" ht="15.75" thickTop="1"/>
    <row r="10" spans="1:26" ht="15">
      <c r="A10" s="1" t="str">
        <f>'All data'!B11</f>
        <v>BHC-CRPG-152</v>
      </c>
      <c r="B10" s="5" t="str">
        <f>'All data'!C11</f>
        <v>a</v>
      </c>
      <c r="C10" s="5">
        <f>'All data'!D11</f>
        <v>0.1538</v>
      </c>
      <c r="D10" s="5">
        <f>'All data'!E11</f>
        <v>390</v>
      </c>
      <c r="E10" s="5">
        <f>'All data'!F11</f>
        <v>0.2</v>
      </c>
      <c r="F10" s="19">
        <f>'All data'!G11</f>
        <v>2.5797</v>
      </c>
      <c r="G10" s="12" t="s">
        <v>39</v>
      </c>
      <c r="H10" s="17">
        <f>'All data'!H11</f>
        <v>0.0996</v>
      </c>
      <c r="I10" s="19">
        <f>'All data'!I11</f>
        <v>9.177</v>
      </c>
      <c r="J10" s="12" t="s">
        <v>39</v>
      </c>
      <c r="K10" s="13">
        <f>'All data'!J11</f>
        <v>0.177</v>
      </c>
      <c r="L10" s="19">
        <f>'All data'!K11</f>
        <v>3.624</v>
      </c>
      <c r="M10" s="12" t="s">
        <v>39</v>
      </c>
      <c r="N10" s="17">
        <f>'All data'!L11</f>
        <v>0.14</v>
      </c>
      <c r="O10" s="15">
        <f>'All data'!M11</f>
        <v>98.7</v>
      </c>
      <c r="P10" s="12" t="s">
        <v>39</v>
      </c>
      <c r="Q10" s="16">
        <f>'All data'!N11</f>
        <v>4</v>
      </c>
      <c r="R10" s="20">
        <f>'All data'!O11</f>
        <v>11.154099479843959</v>
      </c>
      <c r="S10" s="12" t="s">
        <v>39</v>
      </c>
      <c r="T10" s="22">
        <f>'All data'!P11</f>
        <v>2.24</v>
      </c>
      <c r="U10" s="1"/>
      <c r="V10" s="14">
        <f>'All data'!Q11</f>
        <v>18.693478260869576</v>
      </c>
      <c r="W10" s="14">
        <f>'All data'!R11</f>
        <v>17.694527054980714</v>
      </c>
      <c r="X10" s="15">
        <f>'All data'!S11</f>
        <v>63.037002600780255</v>
      </c>
      <c r="Y10" s="12" t="s">
        <v>39</v>
      </c>
      <c r="Z10" s="16">
        <f>'All data'!T11</f>
        <v>3.2096105682777156</v>
      </c>
    </row>
    <row r="11" spans="1:26" ht="15">
      <c r="A11" s="1"/>
      <c r="B11" s="5"/>
      <c r="C11" s="5"/>
      <c r="D11" s="5">
        <f>'All data'!E12</f>
        <v>780</v>
      </c>
      <c r="E11" s="5">
        <f>'All data'!F12</f>
        <v>0.2</v>
      </c>
      <c r="F11" s="19">
        <f>'All data'!G12</f>
        <v>4.3023</v>
      </c>
      <c r="G11" s="12" t="s">
        <v>39</v>
      </c>
      <c r="H11" s="17">
        <f>'All data'!H12</f>
        <v>0.0963</v>
      </c>
      <c r="I11" s="19">
        <f>'All data'!I12</f>
        <v>19.186</v>
      </c>
      <c r="J11" s="12" t="s">
        <v>39</v>
      </c>
      <c r="K11" s="13">
        <f>'All data'!J12</f>
        <v>0.356</v>
      </c>
      <c r="L11" s="19">
        <f>'All data'!K12</f>
        <v>4.483</v>
      </c>
      <c r="M11" s="12" t="s">
        <v>39</v>
      </c>
      <c r="N11" s="17">
        <f>'All data'!L12</f>
        <v>0.065</v>
      </c>
      <c r="O11" s="15">
        <f>'All data'!M12</f>
        <v>103</v>
      </c>
      <c r="P11" s="12" t="s">
        <v>39</v>
      </c>
      <c r="Q11" s="16">
        <f>'All data'!N12</f>
        <v>1.5</v>
      </c>
      <c r="R11" s="20">
        <f>'All data'!O12</f>
        <v>42.631373211963606</v>
      </c>
      <c r="S11" s="12" t="s">
        <v>39</v>
      </c>
      <c r="T11" s="22">
        <f>'All data'!P12</f>
        <v>2.06</v>
      </c>
      <c r="U11" s="1"/>
      <c r="V11" s="14">
        <f>'All data'!Q12</f>
        <v>34.17442510163662</v>
      </c>
      <c r="W11" s="14">
        <f>'All data'!R12</f>
        <v>67.62912488392323</v>
      </c>
      <c r="X11" s="15"/>
      <c r="Y11" s="12"/>
      <c r="Z11" s="16"/>
    </row>
    <row r="12" spans="1:26" ht="15">
      <c r="A12" s="1"/>
      <c r="B12" s="5"/>
      <c r="C12" s="5"/>
      <c r="D12" s="5">
        <f>'All data'!E13</f>
        <v>1140</v>
      </c>
      <c r="E12" s="5">
        <f>'All data'!F13</f>
        <v>0.2</v>
      </c>
      <c r="F12" s="19">
        <f>'All data'!G13</f>
        <v>1.2693</v>
      </c>
      <c r="G12" s="12" t="s">
        <v>39</v>
      </c>
      <c r="H12" s="17">
        <f>'All data'!H13</f>
        <v>0.024</v>
      </c>
      <c r="I12" s="19">
        <f>'All data'!I13</f>
        <v>5.103</v>
      </c>
      <c r="J12" s="12" t="s">
        <v>39</v>
      </c>
      <c r="K12" s="13">
        <f>'All data'!J13</f>
        <v>0.18</v>
      </c>
      <c r="L12" s="19">
        <f>'All data'!K13</f>
        <v>4.08</v>
      </c>
      <c r="M12" s="12" t="s">
        <v>39</v>
      </c>
      <c r="N12" s="17">
        <f>'All data'!L13</f>
        <v>0.122</v>
      </c>
      <c r="O12" s="15">
        <f>'All data'!M13</f>
        <v>103.8</v>
      </c>
      <c r="P12" s="12" t="s">
        <v>39</v>
      </c>
      <c r="Q12" s="16">
        <f>'All data'!N13</f>
        <v>2.9</v>
      </c>
      <c r="R12" s="23">
        <f>'All data'!O13</f>
        <v>9.251529908972694</v>
      </c>
      <c r="S12" s="12" t="s">
        <v>39</v>
      </c>
      <c r="T12" s="22">
        <f>'All data'!P13</f>
        <v>1.02</v>
      </c>
      <c r="U12" s="1"/>
      <c r="V12" s="14">
        <f>'All data'!Q13</f>
        <v>27.883309817754267</v>
      </c>
      <c r="W12" s="14">
        <f>'All data'!R13</f>
        <v>14.676348061096073</v>
      </c>
      <c r="X12" s="15"/>
      <c r="Y12" s="12"/>
      <c r="Z12" s="16"/>
    </row>
    <row r="13" spans="6:20" ht="15">
      <c r="F13" s="18"/>
      <c r="H13" s="18"/>
      <c r="I13" s="18"/>
      <c r="L13" s="18"/>
      <c r="N13" s="18"/>
      <c r="O13" s="3"/>
      <c r="Q13" s="3"/>
      <c r="R13" s="21"/>
      <c r="T13" s="21"/>
    </row>
    <row r="14" spans="1:26" ht="15">
      <c r="A14" s="1" t="str">
        <f>'All data'!B15</f>
        <v>BHC-CRPG-152</v>
      </c>
      <c r="B14" s="5" t="str">
        <f>'All data'!C15</f>
        <v>b</v>
      </c>
      <c r="C14" s="5">
        <f>'All data'!D15</f>
        <v>0.118</v>
      </c>
      <c r="D14" s="5">
        <f>'All data'!E15</f>
        <v>390</v>
      </c>
      <c r="E14" s="5">
        <f>'All data'!F15</f>
        <v>0.2</v>
      </c>
      <c r="F14" s="19">
        <f>'All data'!G15</f>
        <v>1.6146</v>
      </c>
      <c r="G14" s="12" t="s">
        <v>39</v>
      </c>
      <c r="H14" s="17">
        <f>'All data'!H15</f>
        <v>0.0692</v>
      </c>
      <c r="I14" s="19">
        <f>'All data'!I15</f>
        <v>5.541</v>
      </c>
      <c r="J14" s="12" t="s">
        <v>39</v>
      </c>
      <c r="K14" s="13">
        <f>'All data'!J15</f>
        <v>0.144</v>
      </c>
      <c r="L14" s="19">
        <f>'All data'!K15</f>
        <v>3.478</v>
      </c>
      <c r="M14" s="12" t="s">
        <v>39</v>
      </c>
      <c r="N14" s="17">
        <f>'All data'!L15</f>
        <v>0.162</v>
      </c>
      <c r="O14" s="15">
        <f>'All data'!M15</f>
        <v>100.1</v>
      </c>
      <c r="P14" s="12" t="s">
        <v>39</v>
      </c>
      <c r="Q14" s="16">
        <f>'All data'!N15</f>
        <v>5.7</v>
      </c>
      <c r="R14" s="20">
        <f>'All data'!O15</f>
        <v>7.101503389830512</v>
      </c>
      <c r="S14" s="12" t="s">
        <v>39</v>
      </c>
      <c r="T14" s="22">
        <f>'All data'!P15</f>
        <v>2.13</v>
      </c>
      <c r="U14" s="1"/>
      <c r="V14" s="14">
        <f>'All data'!Q15</f>
        <v>15.123216025988093</v>
      </c>
      <c r="W14" s="14">
        <f>'All data'!R15</f>
        <v>11.26117274865683</v>
      </c>
      <c r="X14" s="15">
        <f>'All data'!S15</f>
        <v>63.06184576271188</v>
      </c>
      <c r="Y14" s="12" t="s">
        <v>39</v>
      </c>
      <c r="Z14" s="16">
        <f>'All data'!T15</f>
        <v>3.3684120888038622</v>
      </c>
    </row>
    <row r="15" spans="1:26" ht="15">
      <c r="A15" s="1"/>
      <c r="B15" s="5"/>
      <c r="C15" s="5"/>
      <c r="D15" s="5">
        <f>'All data'!E16</f>
        <v>780</v>
      </c>
      <c r="E15" s="5">
        <f>'All data'!F16</f>
        <v>0.2</v>
      </c>
      <c r="F15" s="19">
        <f>'All data'!G16</f>
        <v>3.8196</v>
      </c>
      <c r="G15" s="12" t="s">
        <v>39</v>
      </c>
      <c r="H15" s="17">
        <f>'All data'!H16</f>
        <v>0.0392</v>
      </c>
      <c r="I15" s="19">
        <f>'All data'!I16</f>
        <v>16.072</v>
      </c>
      <c r="J15" s="12" t="s">
        <v>39</v>
      </c>
      <c r="K15" s="13">
        <f>'All data'!J16</f>
        <v>0.247</v>
      </c>
      <c r="L15" s="19">
        <f>'All data'!K16</f>
        <v>4.256</v>
      </c>
      <c r="M15" s="12" t="s">
        <v>39</v>
      </c>
      <c r="N15" s="17">
        <f>'All data'!L16</f>
        <v>0.056</v>
      </c>
      <c r="O15" s="15">
        <f>'All data'!M16</f>
        <v>102.4</v>
      </c>
      <c r="P15" s="12" t="s">
        <v>39</v>
      </c>
      <c r="Q15" s="16">
        <f>'All data'!N16</f>
        <v>1.1</v>
      </c>
      <c r="R15" s="20">
        <f>'All data'!O16</f>
        <v>41.98323050847459</v>
      </c>
      <c r="S15" s="12" t="s">
        <v>39</v>
      </c>
      <c r="T15" s="22">
        <f>'All data'!P16</f>
        <v>1.87</v>
      </c>
      <c r="U15" s="1"/>
      <c r="V15" s="14">
        <f>'All data'!Q16</f>
        <v>30.823924838227985</v>
      </c>
      <c r="W15" s="14">
        <f>'All data'!R16</f>
        <v>66.57469346274517</v>
      </c>
      <c r="X15" s="15"/>
      <c r="Y15" s="12"/>
      <c r="Z15" s="16"/>
    </row>
    <row r="16" spans="1:26" ht="15">
      <c r="A16" s="1"/>
      <c r="B16" s="5"/>
      <c r="C16" s="5"/>
      <c r="D16" s="5">
        <f>'All data'!E17</f>
        <v>1140</v>
      </c>
      <c r="E16" s="5">
        <f>'All data'!F17</f>
        <v>0.2</v>
      </c>
      <c r="F16" s="19">
        <f>'All data'!G17</f>
        <v>1.1084</v>
      </c>
      <c r="G16" s="12" t="s">
        <v>39</v>
      </c>
      <c r="H16" s="17">
        <f>'All data'!H17</f>
        <v>0.0448</v>
      </c>
      <c r="I16" s="19">
        <f>'All data'!I17</f>
        <v>4.857</v>
      </c>
      <c r="J16" s="12" t="s">
        <v>39</v>
      </c>
      <c r="K16" s="13">
        <f>'All data'!J17</f>
        <v>0.168</v>
      </c>
      <c r="L16" s="19">
        <f>'All data'!K17</f>
        <v>4.447</v>
      </c>
      <c r="M16" s="12" t="s">
        <v>39</v>
      </c>
      <c r="N16" s="17">
        <f>'All data'!L17</f>
        <v>0.205</v>
      </c>
      <c r="O16" s="15">
        <f>'All data'!M17</f>
        <v>106.7</v>
      </c>
      <c r="P16" s="12" t="s">
        <v>39</v>
      </c>
      <c r="Q16" s="16">
        <f>'All data'!N17</f>
        <v>5.5</v>
      </c>
      <c r="R16" s="23">
        <f>'All data'!O17</f>
        <v>13.977111864406782</v>
      </c>
      <c r="S16" s="12" t="s">
        <v>39</v>
      </c>
      <c r="T16" s="22">
        <f>'All data'!P17</f>
        <v>1.82</v>
      </c>
      <c r="U16" s="1"/>
      <c r="V16" s="14">
        <f>'All data'!Q17</f>
        <v>33.95715873996294</v>
      </c>
      <c r="W16" s="14">
        <f>'All data'!R17</f>
        <v>22.164133788598</v>
      </c>
      <c r="X16" s="15"/>
      <c r="Y16" s="12"/>
      <c r="Z16" s="16"/>
    </row>
    <row r="17" spans="6:20" ht="15">
      <c r="F17" s="18"/>
      <c r="H17" s="18"/>
      <c r="I17" s="18"/>
      <c r="L17" s="18"/>
      <c r="N17" s="18"/>
      <c r="O17" s="3"/>
      <c r="Q17" s="3"/>
      <c r="R17" s="21"/>
      <c r="T17" s="21"/>
    </row>
    <row r="18" spans="1:26" ht="15">
      <c r="A18" s="1" t="str">
        <f>'All data'!B19</f>
        <v>BHC-CRPG-448</v>
      </c>
      <c r="B18" s="5" t="str">
        <f>'All data'!C19</f>
        <v>a</v>
      </c>
      <c r="C18" s="5">
        <f>'All data'!D19</f>
        <v>0.2708</v>
      </c>
      <c r="D18" s="5">
        <f>'All data'!E19</f>
        <v>390</v>
      </c>
      <c r="E18" s="5">
        <f>'All data'!F19</f>
        <v>0.2</v>
      </c>
      <c r="F18" s="19">
        <f>'All data'!G19</f>
        <v>5.2741</v>
      </c>
      <c r="G18" s="12" t="s">
        <v>39</v>
      </c>
      <c r="H18" s="17">
        <f>'All data'!H19</f>
        <v>0.1045</v>
      </c>
      <c r="I18" s="19">
        <f>'All data'!I19</f>
        <v>16.318</v>
      </c>
      <c r="J18" s="12" t="s">
        <v>39</v>
      </c>
      <c r="K18" s="13">
        <f>'All data'!J19</f>
        <v>0.331</v>
      </c>
      <c r="L18" s="19">
        <f>'All data'!K19</f>
        <v>3.147</v>
      </c>
      <c r="M18" s="12" t="s">
        <v>39</v>
      </c>
      <c r="N18" s="17">
        <f>'All data'!L19</f>
        <v>0.066</v>
      </c>
      <c r="O18" s="15">
        <f>'All data'!M19</f>
        <v>100.6</v>
      </c>
      <c r="P18" s="12" t="s">
        <v>39</v>
      </c>
      <c r="Q18" s="16">
        <f>'All data'!N19</f>
        <v>1.8</v>
      </c>
      <c r="R18" s="20">
        <f>'All data'!O19</f>
        <v>3.66148744460857</v>
      </c>
      <c r="S18" s="12" t="s">
        <v>39</v>
      </c>
      <c r="T18" s="22">
        <f>'All data'!P19</f>
        <v>1.29</v>
      </c>
      <c r="U18" s="1"/>
      <c r="V18" s="14">
        <f>'All data'!Q19</f>
        <v>6.0763010172815335</v>
      </c>
      <c r="W18" s="14">
        <f>'All data'!R19</f>
        <v>21.97352515133669</v>
      </c>
      <c r="X18" s="15">
        <f>'All data'!S19</f>
        <v>16.66317725258496</v>
      </c>
      <c r="Y18" s="12" t="s">
        <v>39</v>
      </c>
      <c r="Z18" s="16">
        <f>'All data'!T19</f>
        <v>2.007436175822285</v>
      </c>
    </row>
    <row r="19" spans="1:26" ht="15">
      <c r="A19" s="1"/>
      <c r="B19" s="5"/>
      <c r="C19" s="5"/>
      <c r="D19" s="5">
        <f>'All data'!E20</f>
        <v>780</v>
      </c>
      <c r="E19" s="5">
        <f>'All data'!F20</f>
        <v>0.2</v>
      </c>
      <c r="F19" s="19">
        <f>'All data'!G20</f>
        <v>10.5696</v>
      </c>
      <c r="G19" s="12" t="s">
        <v>39</v>
      </c>
      <c r="H19" s="17">
        <f>'All data'!H20</f>
        <v>0.2269</v>
      </c>
      <c r="I19" s="19">
        <f>'All data'!I20</f>
        <v>32.753</v>
      </c>
      <c r="J19" s="12" t="s">
        <v>39</v>
      </c>
      <c r="K19" s="13">
        <f>'All data'!J20</f>
        <v>0.544</v>
      </c>
      <c r="L19" s="19">
        <f>'All data'!K20</f>
        <v>3.114</v>
      </c>
      <c r="M19" s="12" t="s">
        <v>39</v>
      </c>
      <c r="N19" s="17">
        <f>'All data'!L20</f>
        <v>0.031</v>
      </c>
      <c r="O19" s="15">
        <f>'All data'!M20</f>
        <v>100.9</v>
      </c>
      <c r="P19" s="12" t="s">
        <v>39</v>
      </c>
      <c r="Q19" s="16">
        <f>'All data'!N20</f>
        <v>0.5</v>
      </c>
      <c r="R19" s="20">
        <f>'All data'!O20</f>
        <v>6.049807976366337</v>
      </c>
      <c r="S19" s="12" t="s">
        <v>39</v>
      </c>
      <c r="T19" s="22">
        <f>'All data'!P20</f>
        <v>1.24</v>
      </c>
      <c r="U19" s="1"/>
      <c r="V19" s="14">
        <f>'All data'!Q20</f>
        <v>5.001947913168271</v>
      </c>
      <c r="W19" s="14">
        <f>'All data'!R20</f>
        <v>36.30644915229375</v>
      </c>
      <c r="X19" s="15"/>
      <c r="Y19" s="12"/>
      <c r="Z19" s="16"/>
    </row>
    <row r="20" spans="1:26" ht="15">
      <c r="A20" s="1"/>
      <c r="B20" s="5"/>
      <c r="C20" s="5"/>
      <c r="D20" s="5">
        <f>'All data'!E21</f>
        <v>1140</v>
      </c>
      <c r="E20" s="5">
        <f>'All data'!F21</f>
        <v>0.2</v>
      </c>
      <c r="F20" s="19">
        <f>'All data'!G21</f>
        <v>2.9052</v>
      </c>
      <c r="G20" s="12" t="s">
        <v>39</v>
      </c>
      <c r="H20" s="17">
        <f>'All data'!H21</f>
        <v>0.0653</v>
      </c>
      <c r="I20" s="19">
        <f>'All data'!I21</f>
        <v>10.326</v>
      </c>
      <c r="J20" s="12" t="s">
        <v>39</v>
      </c>
      <c r="K20" s="13">
        <f>'All data'!J21</f>
        <v>0.281</v>
      </c>
      <c r="L20" s="19">
        <f>'All data'!K21</f>
        <v>3.607</v>
      </c>
      <c r="M20" s="12" t="s">
        <v>39</v>
      </c>
      <c r="N20" s="17">
        <f>'All data'!L21</f>
        <v>0.083</v>
      </c>
      <c r="O20" s="15">
        <f>'All data'!M21</f>
        <v>100.8</v>
      </c>
      <c r="P20" s="12" t="s">
        <v>39</v>
      </c>
      <c r="Q20" s="16">
        <f>'All data'!N21</f>
        <v>2.1</v>
      </c>
      <c r="R20" s="23">
        <f>'All data'!O21</f>
        <v>6.95188183161005</v>
      </c>
      <c r="S20" s="12" t="s">
        <v>39</v>
      </c>
      <c r="T20" s="22">
        <f>'All data'!P21</f>
        <v>0.91</v>
      </c>
      <c r="U20" s="1"/>
      <c r="V20" s="14">
        <f>'All data'!Q21</f>
        <v>18.231353864032553</v>
      </c>
      <c r="W20" s="14">
        <f>'All data'!R21</f>
        <v>41.720025696369554</v>
      </c>
      <c r="X20" s="15"/>
      <c r="Y20" s="12"/>
      <c r="Z20" s="16"/>
    </row>
    <row r="22" spans="1:26" ht="15">
      <c r="A22" s="1" t="str">
        <f>'All data'!B23</f>
        <v>BHC-CRPG-2518</v>
      </c>
      <c r="B22" s="5" t="str">
        <f>'All data'!C23</f>
        <v>a</v>
      </c>
      <c r="C22" s="5">
        <f>'All data'!D23</f>
        <v>0.3279</v>
      </c>
      <c r="D22" s="5">
        <f>'All data'!E23</f>
        <v>390</v>
      </c>
      <c r="E22" s="5">
        <f>'All data'!F23</f>
        <v>0.2</v>
      </c>
      <c r="F22" s="19">
        <f>'All data'!G23</f>
        <v>4.6828</v>
      </c>
      <c r="G22" s="12" t="s">
        <v>39</v>
      </c>
      <c r="H22" s="17">
        <f>'All data'!H23</f>
        <v>0.0965</v>
      </c>
      <c r="I22" s="19">
        <f>'All data'!I23</f>
        <v>14.649</v>
      </c>
      <c r="J22" s="12" t="s">
        <v>39</v>
      </c>
      <c r="K22" s="13">
        <f>'All data'!J23</f>
        <v>0.251</v>
      </c>
      <c r="L22" s="19">
        <f>'All data'!K23</f>
        <v>3.175</v>
      </c>
      <c r="M22" s="12" t="s">
        <v>39</v>
      </c>
      <c r="N22" s="17">
        <f>'All data'!L23</f>
        <v>0.062</v>
      </c>
      <c r="O22" s="15">
        <f>'All data'!M23</f>
        <v>101.1</v>
      </c>
      <c r="P22" s="12" t="s">
        <v>39</v>
      </c>
      <c r="Q22" s="16">
        <f>'All data'!N23</f>
        <v>2.1</v>
      </c>
      <c r="R22" s="20">
        <f>'All data'!O23</f>
        <v>3.084735590118941</v>
      </c>
      <c r="S22" s="12" t="s">
        <v>39</v>
      </c>
      <c r="T22" s="22">
        <f>'All data'!P23</f>
        <v>0.89</v>
      </c>
      <c r="U22" s="1"/>
      <c r="V22" s="14">
        <f>'All data'!Q23</f>
        <v>6.904804423510143</v>
      </c>
      <c r="W22" s="14">
        <f>'All data'!R23</f>
        <v>20.567239780449604</v>
      </c>
      <c r="X22" s="15">
        <f>'All data'!S23</f>
        <v>14.998296431838982</v>
      </c>
      <c r="Y22" s="12" t="s">
        <v>39</v>
      </c>
      <c r="Z22" s="16">
        <f>'All data'!T23</f>
        <v>1.5803164240113432</v>
      </c>
    </row>
    <row r="23" spans="1:26" ht="15">
      <c r="A23" s="1"/>
      <c r="B23" s="5"/>
      <c r="C23" s="5"/>
      <c r="D23" s="5">
        <f>'All data'!E24</f>
        <v>780</v>
      </c>
      <c r="E23" s="5">
        <f>'All data'!F24</f>
        <v>0.2</v>
      </c>
      <c r="F23" s="19">
        <f>'All data'!G24</f>
        <v>11.584</v>
      </c>
      <c r="G23" s="12" t="s">
        <v>39</v>
      </c>
      <c r="H23" s="17">
        <f>'All data'!H24</f>
        <v>0.1171</v>
      </c>
      <c r="I23" s="19">
        <f>'All data'!I24</f>
        <v>35.947</v>
      </c>
      <c r="J23" s="12" t="s">
        <v>39</v>
      </c>
      <c r="K23" s="13">
        <f>'All data'!J24</f>
        <v>0.476</v>
      </c>
      <c r="L23" s="19">
        <f>'All data'!K24</f>
        <v>3.133</v>
      </c>
      <c r="M23" s="12" t="s">
        <v>39</v>
      </c>
      <c r="N23" s="17">
        <f>'All data'!L24</f>
        <v>0.033</v>
      </c>
      <c r="O23" s="15">
        <f>'All data'!M24</f>
        <v>101.6</v>
      </c>
      <c r="P23" s="12" t="s">
        <v>39</v>
      </c>
      <c r="Q23" s="16">
        <f>'All data'!N24</f>
        <v>0.8</v>
      </c>
      <c r="R23" s="20">
        <f>'All data'!O24</f>
        <v>6.14704483074108</v>
      </c>
      <c r="S23" s="12" t="s">
        <v>39</v>
      </c>
      <c r="T23" s="22">
        <f>'All data'!P24</f>
        <v>1.17</v>
      </c>
      <c r="U23" s="1"/>
      <c r="V23" s="14">
        <f>'All data'!Q24</f>
        <v>5.607188360642057</v>
      </c>
      <c r="W23" s="14">
        <f>'All data'!R24</f>
        <v>40.98495358240745</v>
      </c>
      <c r="X23" s="15"/>
      <c r="Y23" s="12"/>
      <c r="Z23" s="16"/>
    </row>
    <row r="24" spans="1:26" ht="15">
      <c r="A24" s="1"/>
      <c r="B24" s="5"/>
      <c r="C24" s="5"/>
      <c r="D24" s="5">
        <f>'All data'!E25</f>
        <v>1140</v>
      </c>
      <c r="E24" s="5">
        <f>'All data'!F25</f>
        <v>0.2</v>
      </c>
      <c r="F24" s="19">
        <f>'All data'!G25</f>
        <v>2.9637</v>
      </c>
      <c r="G24" s="12" t="s">
        <v>39</v>
      </c>
      <c r="H24" s="17">
        <f>'All data'!H25</f>
        <v>0.0514</v>
      </c>
      <c r="I24" s="19">
        <f>'All data'!I25</f>
        <v>10.504</v>
      </c>
      <c r="J24" s="12" t="s">
        <v>39</v>
      </c>
      <c r="K24" s="13">
        <f>'All data'!J25</f>
        <v>0.281</v>
      </c>
      <c r="L24" s="19">
        <f>'All data'!K25</f>
        <v>3.597</v>
      </c>
      <c r="M24" s="12" t="s">
        <v>39</v>
      </c>
      <c r="N24" s="17">
        <f>'All data'!L25</f>
        <v>0.063</v>
      </c>
      <c r="O24" s="15">
        <f>'All data'!M25</f>
        <v>103</v>
      </c>
      <c r="P24" s="12" t="s">
        <v>39</v>
      </c>
      <c r="Q24" s="16">
        <f>'All data'!N25</f>
        <v>1.6</v>
      </c>
      <c r="R24" s="23">
        <f>'All data'!O25</f>
        <v>5.766516010978961</v>
      </c>
      <c r="S24" s="12" t="s">
        <v>39</v>
      </c>
      <c r="T24" s="22">
        <f>'All data'!P25</f>
        <v>0.58</v>
      </c>
      <c r="U24" s="1"/>
      <c r="V24" s="14">
        <f>'All data'!Q25</f>
        <v>18.001148134044186</v>
      </c>
      <c r="W24" s="14">
        <f>'All data'!R25</f>
        <v>38.44780663714294</v>
      </c>
      <c r="X24" s="15"/>
      <c r="Y24" s="12"/>
      <c r="Z24" s="16"/>
    </row>
    <row r="27" ht="15">
      <c r="A27" s="25" t="s">
        <v>0</v>
      </c>
    </row>
    <row r="28" ht="15">
      <c r="A28" s="25" t="s">
        <v>1</v>
      </c>
    </row>
    <row r="29" ht="15">
      <c r="A29" s="25" t="s">
        <v>2</v>
      </c>
    </row>
    <row r="30" ht="15">
      <c r="A30" s="25"/>
    </row>
  </sheetData>
  <sheetProtection/>
  <mergeCells count="14">
    <mergeCell ref="R7:T7"/>
    <mergeCell ref="X7:Z7"/>
    <mergeCell ref="F7:H7"/>
    <mergeCell ref="I7:K7"/>
    <mergeCell ref="L7:N7"/>
    <mergeCell ref="O7:Q7"/>
    <mergeCell ref="R5:T5"/>
    <mergeCell ref="X5:Z5"/>
    <mergeCell ref="F6:H6"/>
    <mergeCell ref="I6:K6"/>
    <mergeCell ref="L6:N6"/>
    <mergeCell ref="O6:Q6"/>
    <mergeCell ref="R6:T6"/>
    <mergeCell ref="X6:Z6"/>
  </mergeCells>
  <printOptions/>
  <pageMargins left="0.75" right="0.75" top="1" bottom="1" header="0.5" footer="0.5"/>
  <pageSetup fitToHeight="1" fitToWidth="1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 Balco</cp:lastModifiedBy>
  <cp:lastPrinted>2010-09-15T18:30:45Z</cp:lastPrinted>
  <dcterms:created xsi:type="dcterms:W3CDTF">2010-09-15T17:45:36Z</dcterms:created>
  <dcterms:modified xsi:type="dcterms:W3CDTF">2018-06-11T20:24:50Z</dcterms:modified>
  <cp:category/>
  <cp:version/>
  <cp:contentType/>
  <cp:contentStatus/>
</cp:coreProperties>
</file>